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em\Desktop\HERBSTSYMPOSIUM-2026\"/>
    </mc:Choice>
  </mc:AlternateContent>
  <xr:revisionPtr revIDLastSave="0" documentId="13_ncr:1_{988E7DA9-6BD0-45BD-8366-78B94CC14809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KH-DATEN" sheetId="4" r:id="rId1"/>
    <sheet name="KODIERUNG" sheetId="2" r:id="rId2"/>
    <sheet name="MD-MANAGEMENT" sheetId="5" r:id="rId3"/>
    <sheet name="MEDIZINCONTROLLING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5" l="1"/>
  <c r="E28" i="3"/>
  <c r="F19" i="3"/>
  <c r="E19" i="3"/>
  <c r="E18" i="3"/>
  <c r="F22" i="3"/>
  <c r="F21" i="3"/>
  <c r="E20" i="3"/>
  <c r="F50" i="2"/>
  <c r="F49" i="2"/>
  <c r="F41" i="2"/>
  <c r="E22" i="3"/>
  <c r="E21" i="3"/>
  <c r="E17" i="3"/>
  <c r="F28" i="3"/>
  <c r="E27" i="3"/>
  <c r="E26" i="3"/>
  <c r="F29" i="3"/>
  <c r="F10" i="3"/>
  <c r="F27" i="3"/>
  <c r="F20" i="3"/>
  <c r="F18" i="3"/>
  <c r="F17" i="3"/>
  <c r="F14" i="3"/>
  <c r="F26" i="3" l="1"/>
  <c r="F23" i="3"/>
  <c r="F11" i="5" l="1"/>
  <c r="F23" i="5"/>
  <c r="E5" i="4"/>
  <c r="F37" i="2"/>
  <c r="F52" i="2"/>
  <c r="F51" i="2"/>
  <c r="F43" i="2"/>
  <c r="F46" i="2"/>
  <c r="F45" i="2"/>
  <c r="F36" i="2"/>
  <c r="F35" i="2"/>
  <c r="F17" i="2"/>
  <c r="F14" i="2"/>
  <c r="F12" i="2"/>
  <c r="F47" i="2"/>
  <c r="F42" i="2"/>
  <c r="F13" i="3" l="1"/>
  <c r="F12" i="3"/>
  <c r="F11" i="3"/>
  <c r="F9" i="3"/>
  <c r="F8" i="3"/>
  <c r="F7" i="3"/>
  <c r="F10" i="5"/>
  <c r="F7" i="5"/>
  <c r="F8" i="2"/>
  <c r="F8" i="5"/>
  <c r="F6" i="3"/>
  <c r="F22" i="5"/>
  <c r="F14" i="5"/>
  <c r="F13" i="5"/>
  <c r="F20" i="5"/>
  <c r="F19" i="5"/>
  <c r="F16" i="5"/>
  <c r="F15" i="5"/>
  <c r="F9" i="5"/>
  <c r="F31" i="2"/>
  <c r="F32" i="2"/>
  <c r="F27" i="2"/>
  <c r="F19" i="2"/>
  <c r="F20" i="2"/>
  <c r="F28" i="2"/>
  <c r="F25" i="2"/>
  <c r="F26" i="2"/>
  <c r="F7" i="2"/>
  <c r="F11" i="2"/>
  <c r="F18" i="2"/>
  <c r="F9" i="2"/>
  <c r="F15" i="2"/>
  <c r="F23" i="2"/>
  <c r="F10" i="2"/>
  <c r="F16" i="2"/>
  <c r="F24" i="2"/>
  <c r="F32" i="3" l="1"/>
  <c r="F33" i="3" s="1"/>
  <c r="F34" i="3" s="1"/>
  <c r="F24" i="5"/>
  <c r="F25" i="5" s="1"/>
  <c r="F26" i="5" s="1"/>
  <c r="F53" i="2"/>
  <c r="F54" i="2" s="1"/>
  <c r="F5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Michael.Thieme</author>
  </authors>
  <commentList>
    <comment ref="F9" authorId="0" shapeId="0" xr:uid="{00000000-0006-0000-0100-000001000000}">
      <text>
        <r>
          <rPr>
            <b/>
            <sz val="8"/>
            <color indexed="81"/>
            <rFont val="Tahoma"/>
          </rPr>
          <t>Michael.Thieme:</t>
        </r>
        <r>
          <rPr>
            <sz val="8"/>
            <color indexed="81"/>
            <rFont val="Tahoma"/>
          </rPr>
          <t xml:space="preserve">
50% KF
50% Ärzte</t>
        </r>
      </text>
    </comment>
    <comment ref="F18" authorId="0" shapeId="0" xr:uid="{00000000-0006-0000-0100-000002000000}">
      <text>
        <r>
          <rPr>
            <b/>
            <sz val="8"/>
            <color indexed="81"/>
            <rFont val="Tahoma"/>
          </rPr>
          <t>Michael.Thieme:</t>
        </r>
        <r>
          <rPr>
            <sz val="8"/>
            <color indexed="81"/>
            <rFont val="Tahoma"/>
          </rPr>
          <t xml:space="preserve">
70% KF
30% Ärzte (OP)</t>
        </r>
      </text>
    </comment>
  </commentList>
</comments>
</file>

<file path=xl/sharedStrings.xml><?xml version="1.0" encoding="utf-8"?>
<sst xmlns="http://schemas.openxmlformats.org/spreadsheetml/2006/main" count="186" uniqueCount="114">
  <si>
    <t>Fallzahl (E1, E3.1, E3.3)</t>
  </si>
  <si>
    <t>Anzahl Wiederaufnahmen</t>
  </si>
  <si>
    <t>Anzahl Umwandlg. Stat.-Amb.</t>
  </si>
  <si>
    <t>Fallzahl Gesamt (stationär behandelt)</t>
  </si>
  <si>
    <t>Fallzahl (nur vorstationär)</t>
  </si>
  <si>
    <t>Fallzahl (nur ambulant)</t>
  </si>
  <si>
    <t>Mittlere Verweildauer (Tage)</t>
  </si>
  <si>
    <t>MW Anzahl Diagnosen pro Patient</t>
  </si>
  <si>
    <t>MW Anzahl OPS pro Patient</t>
  </si>
  <si>
    <t>Anzahl Patienten Komplexbehdlung</t>
  </si>
  <si>
    <t>Anzahl QS-Bögen</t>
  </si>
  <si>
    <t>Arbeitstage im Jahr</t>
  </si>
  <si>
    <t>Ausfallqoute (%)</t>
  </si>
  <si>
    <t>Arbeitsstunden pro Tag</t>
  </si>
  <si>
    <t>Arbeitsstunden Jahr inkl. Ausfall</t>
  </si>
  <si>
    <t>Tätigkeit bei …</t>
  </si>
  <si>
    <t>Ja = "x"</t>
  </si>
  <si>
    <t>Aufwand …</t>
  </si>
  <si>
    <t>Arbeitszeit (Min.) 
GESAMT</t>
  </si>
  <si>
    <t>pro Patient</t>
  </si>
  <si>
    <t>Administrative Aufnahme</t>
  </si>
  <si>
    <t>Kontrolle der Aufnahmedaten auf Vollständigkeit</t>
  </si>
  <si>
    <t>Erfassung der Aufnahmediagnose und gfs. med. Nebendiagnosen</t>
  </si>
  <si>
    <t>pro Diagnose oder OPS</t>
  </si>
  <si>
    <t>Ermittlung "Arbeits-DRG" und Verweildauer</t>
  </si>
  <si>
    <t>Koordinierung und Vervollständigung Akte</t>
  </si>
  <si>
    <t>Einholen und einpflegen der Befunde</t>
  </si>
  <si>
    <t>Tägliche Visitenvorbereitung, -teilnahme. -nachbereitung</t>
  </si>
  <si>
    <t>Dokumentation Komplexer Behandlungen (Komplex-DRG / -OPS)</t>
  </si>
  <si>
    <t>Tägliche Aktualisierung der Kodierung und Arbeits-DRG</t>
  </si>
  <si>
    <t>Entlassbrief laufend ergänzen</t>
  </si>
  <si>
    <t xml:space="preserve">Kontrolle der gesamten Dokumentation auf Vollständigkeit </t>
  </si>
  <si>
    <t>Validierung der Abschluss-Kodierung</t>
  </si>
  <si>
    <t>Fertigstellung Arztbrief</t>
  </si>
  <si>
    <t>Briefe und Befunde verschicken und scannen</t>
  </si>
  <si>
    <t>nachträgliche Befundzuordnung</t>
  </si>
  <si>
    <t>pro QS-Bogen</t>
  </si>
  <si>
    <t>pro Monat</t>
  </si>
  <si>
    <t>pro Jahr</t>
  </si>
  <si>
    <t xml:space="preserve">TOTAL : </t>
  </si>
  <si>
    <t>Supervision Kodierfachkräfte, Ärzte, Pflege</t>
  </si>
  <si>
    <r>
      <t xml:space="preserve"> in Minuten
[ </t>
    </r>
    <r>
      <rPr>
        <b/>
        <sz val="10"/>
        <color indexed="10"/>
        <rFont val="Arial"/>
        <family val="2"/>
      </rPr>
      <t>Werte ggf.
anpassen</t>
    </r>
    <r>
      <rPr>
        <b/>
        <sz val="10"/>
        <rFont val="Arial"/>
        <family val="2"/>
      </rPr>
      <t xml:space="preserve"> ]</t>
    </r>
  </si>
  <si>
    <t>pro Fall</t>
  </si>
  <si>
    <t>QS-Bögen bearbeiten</t>
  </si>
  <si>
    <t>QS-Bögen prüfen</t>
  </si>
  <si>
    <t>MD-Prüfquote</t>
  </si>
  <si>
    <t>Fallzahl (Hybrid-DRG)</t>
  </si>
  <si>
    <t>STATIONÄR</t>
  </si>
  <si>
    <t>AMB.</t>
  </si>
  <si>
    <t>Sonstiges</t>
  </si>
  <si>
    <t>1. STATIONÄRE PATIENTEN …</t>
  </si>
  <si>
    <t>1.1. Patientenaufnahme (Aufnahmekodierung)</t>
  </si>
  <si>
    <t>1.2. Während der Diagnostik und Therapie (Fallbegleitende Kodierung)</t>
  </si>
  <si>
    <t>1.3. Entlassung / Verlegung (Abschlusskodierung)</t>
  </si>
  <si>
    <t>MBEG bearbeiten</t>
  </si>
  <si>
    <t>1.5. Externe Qualitätssicherung</t>
  </si>
  <si>
    <t>Falldialoge bearbeiten</t>
  </si>
  <si>
    <t>1.4. MBEG &amp; Falldialoge</t>
  </si>
  <si>
    <t>2. AMBULANTE PATIENTEN …</t>
  </si>
  <si>
    <t>ICD und OPS-Kodierung</t>
  </si>
  <si>
    <t>2.1. Vorstationäre Patienten</t>
  </si>
  <si>
    <t>2.2. Ambulanten Patienten (ZNA, AOP …)</t>
  </si>
  <si>
    <t>2.3. Hybrid-DRG</t>
  </si>
  <si>
    <t>Validierung Hybrid-DRG</t>
  </si>
  <si>
    <t>pro Diagnose</t>
  </si>
  <si>
    <t>MBEG-Quote</t>
  </si>
  <si>
    <t>pro MBEG</t>
  </si>
  <si>
    <t>pro Falldialog</t>
  </si>
  <si>
    <t>Falldialog-Quote</t>
  </si>
  <si>
    <t>MD-Management</t>
  </si>
  <si>
    <t>Administrative Erfassung MBEG-Fälle</t>
  </si>
  <si>
    <t>Administrative Erfassung Falldialog-Fälle</t>
  </si>
  <si>
    <t>Administrative Erfassung MD-Fälle (GKV)</t>
  </si>
  <si>
    <t>Administrative Erfassung Sonstige-Prüffälle (PV, BG)</t>
  </si>
  <si>
    <t>PV-BG-Prüfquote</t>
  </si>
  <si>
    <t>GKV-Quote</t>
  </si>
  <si>
    <t>PV- &amp; BG-Quote</t>
  </si>
  <si>
    <r>
      <t xml:space="preserve">
</t>
    </r>
    <r>
      <rPr>
        <b/>
        <sz val="18"/>
        <color indexed="23"/>
        <rFont val="Arial"/>
        <family val="2"/>
      </rPr>
      <t>PERSONALBEDARFSPLANUNG</t>
    </r>
    <r>
      <rPr>
        <b/>
        <sz val="10"/>
        <color indexed="23"/>
        <rFont val="Arial"/>
        <family val="2"/>
      </rPr>
      <t xml:space="preserve">
</t>
    </r>
    <r>
      <rPr>
        <sz val="16"/>
        <color indexed="23"/>
        <rFont val="Arial"/>
        <family val="2"/>
      </rPr>
      <t>KODIERFACHKRÄFTE
MD-MANAGEMENT
MEDIZINCONTROLLING</t>
    </r>
    <r>
      <rPr>
        <b/>
        <sz val="10"/>
        <color indexed="23"/>
        <rFont val="Arial"/>
        <family val="2"/>
      </rPr>
      <t xml:space="preserve">
</t>
    </r>
  </si>
  <si>
    <t>1. Erfassung der Prüffälle</t>
  </si>
  <si>
    <t>2. Durchführung der Prüfungen (schriftlich oder vor Ort - bitte Zeiten pro Fall anpassen!)</t>
  </si>
  <si>
    <r>
      <t>Durchführung MBEG-Fälle (</t>
    </r>
    <r>
      <rPr>
        <i/>
        <sz val="10"/>
        <color rgb="FFFF0000"/>
        <rFont val="Arial"/>
        <family val="2"/>
      </rPr>
      <t>Achtung! Ggf. bei KF bereits berücksichtigt?</t>
    </r>
    <r>
      <rPr>
        <sz val="10"/>
        <rFont val="Arial"/>
        <family val="2"/>
      </rPr>
      <t>)</t>
    </r>
  </si>
  <si>
    <t>Durchführung MD-Fälle (GKV)</t>
  </si>
  <si>
    <t>Durchführung Sonstige-Prüffälle (PV, BG)</t>
  </si>
  <si>
    <r>
      <t>Durchführung Falldialog-Fälle  (</t>
    </r>
    <r>
      <rPr>
        <i/>
        <sz val="10"/>
        <color rgb="FFFF0000"/>
        <rFont val="Arial"/>
        <family val="2"/>
      </rPr>
      <t>Achtung! Ggf. bei KF bereits berücksichtigt?</t>
    </r>
    <r>
      <rPr>
        <sz val="10"/>
        <rFont val="Arial"/>
        <family val="2"/>
      </rPr>
      <t>)</t>
    </r>
  </si>
  <si>
    <t>3. Nachbearbeitung, Berichterstattung …</t>
  </si>
  <si>
    <t>Umsetzung der Prüfergebnisse</t>
  </si>
  <si>
    <t>Prüf-Tool-Datenbankpflege</t>
  </si>
  <si>
    <t>Berichterstattung Prüfergebnisse</t>
  </si>
  <si>
    <t>Sonstiges …</t>
  </si>
  <si>
    <t>Kodierrevision</t>
  </si>
  <si>
    <t xml:space="preserve">       PERSONALBEDARFSPLANUNG KODIERFACHKRÄFTE</t>
  </si>
  <si>
    <t xml:space="preserve">       PERSONALBEDARFSPLANUNG MD-MANAGEMENT</t>
  </si>
  <si>
    <t xml:space="preserve">        PERSONALBEDARFSPLANUNG MEDIZINCONTROLLING</t>
  </si>
  <si>
    <t>Medizinisch-ökonomische Bewertung von Entgeltstatistiken und Fallzahlenentwicklungen</t>
  </si>
  <si>
    <t>Vorbereitung und Durchführung von LOPS-Strukturprüfungen</t>
  </si>
  <si>
    <t>Weiterbildung und Schulung von am Kodierprozess Beteiligten</t>
  </si>
  <si>
    <t>Strategische Medizincontrolling-Tätigkeiten  …</t>
  </si>
  <si>
    <t>Operative Medizincontrolling-Tätigkeiten  …</t>
  </si>
  <si>
    <t>Berichtswesen (DRG, ICD, OPS, VWD, CM, CMI, MD-Erg. etc.)</t>
  </si>
  <si>
    <t>Pflege und Weiterentwicklung des Datenpools als Grundlage für Berichte</t>
  </si>
  <si>
    <t>Handlungsempfehlungen zur Verbesserung der Dokumentations- und Kodierqualität</t>
  </si>
  <si>
    <t>Sosnstige Medizincontrolling-Tätigkeiten  …</t>
  </si>
  <si>
    <t>Externe Qualitätssicherung (Administration, Berichtswesen, Meldewesen …)</t>
  </si>
  <si>
    <t>je QS-Bogen</t>
  </si>
  <si>
    <t>Erstellung von Auswertungen für fachärztliche Weiterbildung (Annahme: 4 x 3 Std.)</t>
  </si>
  <si>
    <t>Erstellung von Auswertungen für Chefarzt-Weiterbildungsberechtigung (Annahme: 2 x 4 Std.)</t>
  </si>
  <si>
    <t>Strategisches Controlling, Projekte, Adhoc-Abfragen … (Annahme: 8 Std. pro Woche)</t>
  </si>
  <si>
    <t>Analyse und Steuerung von Erlös- und Mengengerüsten (Annahme: 8 Std. pro Monat)</t>
  </si>
  <si>
    <t>Benchmarking mit Referenzhäusern (Annahme: 8 Std. pro Quartal)</t>
  </si>
  <si>
    <t>pro Quartal</t>
  </si>
  <si>
    <t>MD-Risikobewertung in Monatsberichten und im Jahresabschluss (Annahme: 2 Std. pro Monat)</t>
  </si>
  <si>
    <t>InEK Personal und Sachkosten-Analysen (Annahme: 16 Std. pro Jahr)</t>
  </si>
  <si>
    <t>Unterstützung bei Investitionsanträgen und Honorarverträgen (Annahme: 16 Std. pro Jahr)</t>
  </si>
  <si>
    <t>Vorbereitung und Begleitung von Budgetverhandlungen (Annahme: 15 Arbeitstage)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</si>
</sst>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&quot;min.&quot;"/>
    <numFmt numFmtId="165" formatCode="0.0"/>
    <numFmt numFmtId="166" formatCode="0.0%"/>
    <numFmt numFmtId="167" formatCode="#,##0.0\ &quot;Min.&quot;"/>
    <numFmt numFmtId="168" formatCode="#,##0\ &quot;Min.&quot;"/>
    <numFmt numFmtId="169" formatCode="#,##0\ &quot;Std.&quot;"/>
    <numFmt numFmtId="170" formatCode="#,##0.0\ &quot;VZK&quot;"/>
    <numFmt numFmtId="171" formatCode="#,##0.00\ &quot;VZK&quot;"/>
  </numFmts>
  <fonts count="41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23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18"/>
      <color indexed="23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8"/>
      <color theme="1" tint="0.34998626667073579"/>
      <name val="Arial"/>
      <family val="2"/>
    </font>
    <font>
      <sz val="16"/>
      <color indexed="23"/>
      <name val="Arial"/>
      <family val="2"/>
    </font>
    <font>
      <b/>
      <sz val="12"/>
      <color rgb="FF0000FF"/>
      <name val="Arial"/>
      <family val="2"/>
    </font>
    <font>
      <b/>
      <sz val="12"/>
      <color theme="1" tint="0.34998626667073579"/>
      <name val="Arial"/>
      <family val="2"/>
    </font>
    <font>
      <i/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CCFFCC"/>
        <bgColor indexed="64"/>
      </patternFill>
    </fill>
  </fills>
  <borders count="3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</cellStyleXfs>
  <cellXfs count="103">
    <xf numFmtId="0" fontId="0" fillId="0" borderId="0" xfId="0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164" fontId="20" fillId="0" borderId="10" xfId="0" applyNumberFormat="1" applyFont="1" applyBorder="1" applyAlignment="1">
      <alignment horizontal="left" vertical="center" indent="2"/>
    </xf>
    <xf numFmtId="167" fontId="20" fillId="0" borderId="10" xfId="0" applyNumberFormat="1" applyFont="1" applyBorder="1" applyAlignment="1">
      <alignment horizontal="center" vertical="center"/>
    </xf>
    <xf numFmtId="168" fontId="19" fillId="24" borderId="10" xfId="0" applyNumberFormat="1" applyFont="1" applyFill="1" applyBorder="1" applyAlignment="1">
      <alignment horizontal="right" vertical="center" indent="1"/>
    </xf>
    <xf numFmtId="164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164" fontId="19" fillId="24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32" fillId="28" borderId="28" xfId="0" applyFont="1" applyFill="1" applyBorder="1" applyAlignment="1">
      <alignment horizontal="left" vertical="center" indent="1"/>
    </xf>
    <xf numFmtId="0" fontId="32" fillId="28" borderId="29" xfId="0" applyFont="1" applyFill="1" applyBorder="1" applyAlignment="1">
      <alignment horizontal="left" vertical="center" indent="1"/>
    </xf>
    <xf numFmtId="0" fontId="32" fillId="28" borderId="30" xfId="0" applyFont="1" applyFill="1" applyBorder="1" applyAlignment="1">
      <alignment horizontal="left" vertical="center" indent="1"/>
    </xf>
    <xf numFmtId="0" fontId="32" fillId="29" borderId="26" xfId="0" applyFont="1" applyFill="1" applyBorder="1" applyAlignment="1">
      <alignment horizontal="left" vertical="center" indent="1"/>
    </xf>
    <xf numFmtId="0" fontId="32" fillId="29" borderId="17" xfId="0" applyFont="1" applyFill="1" applyBorder="1" applyAlignment="1">
      <alignment horizontal="left" vertical="center" indent="1"/>
    </xf>
    <xf numFmtId="0" fontId="32" fillId="29" borderId="31" xfId="0" applyFont="1" applyFill="1" applyBorder="1" applyAlignment="1">
      <alignment horizontal="left" vertical="center" indent="1"/>
    </xf>
    <xf numFmtId="0" fontId="33" fillId="30" borderId="28" xfId="0" applyFont="1" applyFill="1" applyBorder="1" applyAlignment="1">
      <alignment horizontal="left" vertical="center" indent="1"/>
    </xf>
    <xf numFmtId="0" fontId="33" fillId="30" borderId="29" xfId="0" applyFont="1" applyFill="1" applyBorder="1" applyAlignment="1">
      <alignment horizontal="left" vertical="center" indent="1"/>
    </xf>
    <xf numFmtId="0" fontId="33" fillId="30" borderId="30" xfId="0" applyFont="1" applyFill="1" applyBorder="1" applyAlignment="1">
      <alignment horizontal="left" vertical="center" indent="1"/>
    </xf>
    <xf numFmtId="0" fontId="20" fillId="26" borderId="29" xfId="0" applyFont="1" applyFill="1" applyBorder="1" applyAlignment="1">
      <alignment horizontal="left" vertical="center" wrapText="1" indent="1"/>
    </xf>
    <xf numFmtId="168" fontId="19" fillId="24" borderId="12" xfId="0" applyNumberFormat="1" applyFont="1" applyFill="1" applyBorder="1" applyAlignment="1">
      <alignment horizontal="right" vertical="center" indent="1"/>
    </xf>
    <xf numFmtId="0" fontId="20" fillId="26" borderId="29" xfId="0" applyFont="1" applyFill="1" applyBorder="1" applyAlignment="1">
      <alignment vertical="center"/>
    </xf>
    <xf numFmtId="0" fontId="20" fillId="25" borderId="29" xfId="0" applyFont="1" applyFill="1" applyBorder="1" applyAlignment="1">
      <alignment horizontal="left" vertical="center" wrapText="1" indent="1"/>
    </xf>
    <xf numFmtId="168" fontId="33" fillId="31" borderId="12" xfId="0" applyNumberFormat="1" applyFont="1" applyFill="1" applyBorder="1" applyAlignment="1">
      <alignment horizontal="right" vertical="center" indent="1"/>
    </xf>
    <xf numFmtId="0" fontId="34" fillId="0" borderId="21" xfId="0" applyFont="1" applyBorder="1" applyAlignment="1">
      <alignment vertical="center"/>
    </xf>
    <xf numFmtId="0" fontId="32" fillId="0" borderId="0" xfId="0" applyFont="1" applyAlignment="1">
      <alignment horizontal="center" vertical="center"/>
    </xf>
    <xf numFmtId="169" fontId="33" fillId="31" borderId="12" xfId="0" applyNumberFormat="1" applyFont="1" applyFill="1" applyBorder="1" applyAlignment="1">
      <alignment horizontal="right" vertical="center" indent="1"/>
    </xf>
    <xf numFmtId="0" fontId="34" fillId="0" borderId="22" xfId="0" applyFont="1" applyBorder="1" applyAlignment="1">
      <alignment vertical="center"/>
    </xf>
    <xf numFmtId="0" fontId="32" fillId="0" borderId="13" xfId="0" applyFont="1" applyBorder="1" applyAlignment="1">
      <alignment horizontal="center" vertical="center"/>
    </xf>
    <xf numFmtId="171" fontId="33" fillId="31" borderId="14" xfId="0" applyNumberFormat="1" applyFont="1" applyFill="1" applyBorder="1" applyAlignment="1">
      <alignment horizontal="right" vertical="center" indent="1"/>
    </xf>
    <xf numFmtId="0" fontId="20" fillId="32" borderId="10" xfId="0" applyFont="1" applyFill="1" applyBorder="1" applyAlignment="1">
      <alignment horizontal="left" vertical="center" wrapText="1" indent="1"/>
    </xf>
    <xf numFmtId="3" fontId="38" fillId="0" borderId="11" xfId="0" applyNumberFormat="1" applyFont="1" applyBorder="1" applyAlignment="1">
      <alignment horizontal="center" vertical="center"/>
    </xf>
    <xf numFmtId="3" fontId="38" fillId="0" borderId="12" xfId="0" applyNumberFormat="1" applyFont="1" applyBorder="1" applyAlignment="1">
      <alignment horizontal="center" vertical="center"/>
    </xf>
    <xf numFmtId="166" fontId="38" fillId="0" borderId="12" xfId="0" applyNumberFormat="1" applyFont="1" applyBorder="1" applyAlignment="1">
      <alignment horizontal="center" vertical="center"/>
    </xf>
    <xf numFmtId="165" fontId="38" fillId="0" borderId="12" xfId="0" applyNumberFormat="1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9" fontId="38" fillId="0" borderId="12" xfId="0" applyNumberFormat="1" applyFont="1" applyBorder="1" applyAlignment="1">
      <alignment horizontal="center" vertical="center"/>
    </xf>
    <xf numFmtId="3" fontId="38" fillId="0" borderId="14" xfId="0" applyNumberFormat="1" applyFont="1" applyBorder="1" applyAlignment="1">
      <alignment horizontal="center" vertical="center"/>
    </xf>
    <xf numFmtId="3" fontId="38" fillId="0" borderId="27" xfId="0" applyNumberFormat="1" applyFont="1" applyBorder="1" applyAlignment="1">
      <alignment horizontal="center" vertical="center"/>
    </xf>
    <xf numFmtId="3" fontId="38" fillId="0" borderId="32" xfId="0" applyNumberFormat="1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3" fontId="39" fillId="24" borderId="12" xfId="0" applyNumberFormat="1" applyFont="1" applyFill="1" applyBorder="1" applyAlignment="1">
      <alignment horizontal="center" vertical="center"/>
    </xf>
    <xf numFmtId="168" fontId="33" fillId="31" borderId="10" xfId="0" applyNumberFormat="1" applyFont="1" applyFill="1" applyBorder="1" applyAlignment="1">
      <alignment horizontal="right" vertical="center" indent="1"/>
    </xf>
    <xf numFmtId="169" fontId="33" fillId="31" borderId="10" xfId="0" applyNumberFormat="1" applyFont="1" applyFill="1" applyBorder="1" applyAlignment="1">
      <alignment horizontal="right" vertical="center" indent="1"/>
    </xf>
    <xf numFmtId="171" fontId="33" fillId="31" borderId="10" xfId="0" applyNumberFormat="1" applyFont="1" applyFill="1" applyBorder="1" applyAlignment="1">
      <alignment horizontal="right" vertical="center" indent="1"/>
    </xf>
    <xf numFmtId="0" fontId="20" fillId="27" borderId="29" xfId="0" applyFont="1" applyFill="1" applyBorder="1" applyAlignment="1">
      <alignment horizontal="left" vertical="center" wrapText="1" indent="1"/>
    </xf>
    <xf numFmtId="0" fontId="19" fillId="24" borderId="29" xfId="0" applyFont="1" applyFill="1" applyBorder="1" applyAlignment="1">
      <alignment horizontal="right" vertical="center"/>
    </xf>
    <xf numFmtId="0" fontId="0" fillId="0" borderId="21" xfId="0" applyBorder="1" applyAlignment="1">
      <alignment vertical="center"/>
    </xf>
    <xf numFmtId="169" fontId="19" fillId="24" borderId="12" xfId="0" applyNumberFormat="1" applyFont="1" applyFill="1" applyBorder="1" applyAlignment="1">
      <alignment horizontal="right" vertical="center" indent="1"/>
    </xf>
    <xf numFmtId="0" fontId="0" fillId="0" borderId="22" xfId="0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170" fontId="19" fillId="24" borderId="14" xfId="0" applyNumberFormat="1" applyFont="1" applyFill="1" applyBorder="1" applyAlignment="1">
      <alignment horizontal="right" vertical="center" indent="1"/>
    </xf>
    <xf numFmtId="0" fontId="20" fillId="27" borderId="36" xfId="0" applyFont="1" applyFill="1" applyBorder="1" applyAlignment="1">
      <alignment horizontal="left" vertical="center" wrapText="1" indent="1"/>
    </xf>
    <xf numFmtId="0" fontId="23" fillId="0" borderId="16" xfId="0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left" vertical="center" indent="2"/>
    </xf>
    <xf numFmtId="167" fontId="20" fillId="0" borderId="16" xfId="0" applyNumberFormat="1" applyFont="1" applyBorder="1" applyAlignment="1">
      <alignment horizontal="center" vertical="center"/>
    </xf>
    <xf numFmtId="168" fontId="19" fillId="24" borderId="37" xfId="0" applyNumberFormat="1" applyFont="1" applyFill="1" applyBorder="1" applyAlignment="1">
      <alignment horizontal="right" vertical="center" indent="1"/>
    </xf>
    <xf numFmtId="165" fontId="0" fillId="0" borderId="0" xfId="0" applyNumberFormat="1" applyAlignment="1">
      <alignment vertical="center"/>
    </xf>
    <xf numFmtId="0" fontId="19" fillId="27" borderId="36" xfId="0" applyFont="1" applyFill="1" applyBorder="1" applyAlignment="1">
      <alignment horizontal="left" vertical="center" wrapText="1" indent="5"/>
    </xf>
    <xf numFmtId="0" fontId="19" fillId="27" borderId="16" xfId="0" applyFont="1" applyFill="1" applyBorder="1" applyAlignment="1">
      <alignment horizontal="left" vertical="center" wrapText="1" indent="5"/>
    </xf>
    <xf numFmtId="0" fontId="19" fillId="27" borderId="37" xfId="0" applyFont="1" applyFill="1" applyBorder="1" applyAlignment="1">
      <alignment horizontal="left" vertical="center" wrapText="1" indent="5"/>
    </xf>
    <xf numFmtId="0" fontId="36" fillId="0" borderId="33" xfId="0" applyFont="1" applyBorder="1" applyAlignment="1">
      <alignment horizontal="left" vertical="center" wrapText="1"/>
    </xf>
    <xf numFmtId="0" fontId="36" fillId="0" borderId="34" xfId="0" applyFont="1" applyBorder="1" applyAlignment="1">
      <alignment horizontal="left" vertical="center" wrapText="1"/>
    </xf>
    <xf numFmtId="0" fontId="36" fillId="0" borderId="35" xfId="0" applyFont="1" applyBorder="1" applyAlignment="1">
      <alignment horizontal="left" vertical="center" wrapText="1"/>
    </xf>
    <xf numFmtId="0" fontId="19" fillId="24" borderId="10" xfId="0" applyFont="1" applyFill="1" applyBorder="1" applyAlignment="1">
      <alignment horizontal="center" vertical="center" wrapText="1"/>
    </xf>
    <xf numFmtId="0" fontId="19" fillId="24" borderId="12" xfId="0" applyFont="1" applyFill="1" applyBorder="1" applyAlignment="1">
      <alignment horizontal="center" vertical="center" wrapText="1"/>
    </xf>
    <xf numFmtId="0" fontId="19" fillId="24" borderId="29" xfId="0" applyFont="1" applyFill="1" applyBorder="1" applyAlignment="1">
      <alignment horizontal="center" vertical="center" wrapText="1"/>
    </xf>
    <xf numFmtId="0" fontId="23" fillId="24" borderId="18" xfId="0" applyFont="1" applyFill="1" applyBorder="1" applyAlignment="1">
      <alignment horizontal="center" vertical="center" textRotation="90" wrapText="1"/>
    </xf>
    <xf numFmtId="0" fontId="24" fillId="24" borderId="19" xfId="0" applyFont="1" applyFill="1" applyBorder="1" applyAlignment="1">
      <alignment horizontal="center" vertical="center" textRotation="90" wrapText="1"/>
    </xf>
    <xf numFmtId="0" fontId="30" fillId="28" borderId="23" xfId="0" applyFont="1" applyFill="1" applyBorder="1" applyAlignment="1">
      <alignment horizontal="center" vertical="center" textRotation="90"/>
    </xf>
    <xf numFmtId="0" fontId="27" fillId="28" borderId="24" xfId="0" applyFont="1" applyFill="1" applyBorder="1" applyAlignment="1">
      <alignment horizontal="center" vertical="center" textRotation="90"/>
    </xf>
    <xf numFmtId="0" fontId="27" fillId="28" borderId="25" xfId="0" applyFont="1" applyFill="1" applyBorder="1" applyAlignment="1">
      <alignment horizontal="center" vertical="center" textRotation="90"/>
    </xf>
    <xf numFmtId="0" fontId="19" fillId="29" borderId="23" xfId="0" applyFont="1" applyFill="1" applyBorder="1" applyAlignment="1">
      <alignment horizontal="center" vertical="center" textRotation="90"/>
    </xf>
    <xf numFmtId="0" fontId="20" fillId="29" borderId="24" xfId="0" applyFont="1" applyFill="1" applyBorder="1" applyAlignment="1">
      <alignment horizontal="center" vertical="center" textRotation="90"/>
    </xf>
    <xf numFmtId="0" fontId="20" fillId="29" borderId="25" xfId="0" applyFont="1" applyFill="1" applyBorder="1" applyAlignment="1">
      <alignment horizontal="center" vertical="center" textRotation="90"/>
    </xf>
    <xf numFmtId="0" fontId="28" fillId="30" borderId="23" xfId="0" applyFont="1" applyFill="1" applyBorder="1" applyAlignment="1">
      <alignment horizontal="center" vertical="center" textRotation="90"/>
    </xf>
    <xf numFmtId="0" fontId="29" fillId="30" borderId="24" xfId="0" applyFont="1" applyFill="1" applyBorder="1" applyAlignment="1">
      <alignment horizontal="center" vertical="center" textRotation="90"/>
    </xf>
    <xf numFmtId="0" fontId="29" fillId="30" borderId="25" xfId="0" applyFont="1" applyFill="1" applyBorder="1" applyAlignment="1">
      <alignment horizontal="center" vertical="center" textRotation="90"/>
    </xf>
    <xf numFmtId="0" fontId="21" fillId="0" borderId="20" xfId="0" applyFont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33" fillId="31" borderId="36" xfId="0" applyFont="1" applyFill="1" applyBorder="1" applyAlignment="1">
      <alignment horizontal="right" vertical="center" indent="2"/>
    </xf>
    <xf numFmtId="0" fontId="35" fillId="31" borderId="16" xfId="0" applyFont="1" applyFill="1" applyBorder="1" applyAlignment="1">
      <alignment horizontal="right" vertical="center" indent="2"/>
    </xf>
    <xf numFmtId="0" fontId="35" fillId="31" borderId="17" xfId="0" applyFont="1" applyFill="1" applyBorder="1" applyAlignment="1">
      <alignment horizontal="right" vertical="center" indent="2"/>
    </xf>
    <xf numFmtId="0" fontId="19" fillId="26" borderId="36" xfId="0" applyFont="1" applyFill="1" applyBorder="1" applyAlignment="1">
      <alignment horizontal="left" vertical="center" wrapText="1" indent="7"/>
    </xf>
    <xf numFmtId="0" fontId="19" fillId="26" borderId="16" xfId="0" applyFont="1" applyFill="1" applyBorder="1" applyAlignment="1">
      <alignment horizontal="left" vertical="center" wrapText="1" indent="7"/>
    </xf>
    <xf numFmtId="0" fontId="19" fillId="26" borderId="37" xfId="0" applyFont="1" applyFill="1" applyBorder="1" applyAlignment="1">
      <alignment horizontal="left" vertical="center" wrapText="1" indent="7"/>
    </xf>
    <xf numFmtId="0" fontId="19" fillId="25" borderId="36" xfId="0" applyFont="1" applyFill="1" applyBorder="1" applyAlignment="1">
      <alignment horizontal="left" vertical="center" wrapText="1" indent="5"/>
    </xf>
    <xf numFmtId="0" fontId="19" fillId="25" borderId="16" xfId="0" applyFont="1" applyFill="1" applyBorder="1" applyAlignment="1">
      <alignment horizontal="left" vertical="center" wrapText="1" indent="5"/>
    </xf>
    <xf numFmtId="0" fontId="19" fillId="25" borderId="37" xfId="0" applyFont="1" applyFill="1" applyBorder="1" applyAlignment="1">
      <alignment horizontal="left" vertical="center" wrapText="1" indent="5"/>
    </xf>
    <xf numFmtId="0" fontId="19" fillId="26" borderId="36" xfId="0" applyFont="1" applyFill="1" applyBorder="1" applyAlignment="1">
      <alignment horizontal="left" vertical="center" wrapText="1" indent="5"/>
    </xf>
    <xf numFmtId="0" fontId="19" fillId="26" borderId="16" xfId="0" applyFont="1" applyFill="1" applyBorder="1" applyAlignment="1">
      <alignment horizontal="left" vertical="center" wrapText="1" indent="5"/>
    </xf>
    <xf numFmtId="0" fontId="19" fillId="26" borderId="37" xfId="0" applyFont="1" applyFill="1" applyBorder="1" applyAlignment="1">
      <alignment horizontal="left" vertical="center" wrapText="1" indent="5"/>
    </xf>
    <xf numFmtId="0" fontId="0" fillId="26" borderId="16" xfId="0" applyFill="1" applyBorder="1" applyAlignment="1">
      <alignment horizontal="left" vertical="center" wrapText="1" indent="7"/>
    </xf>
    <xf numFmtId="0" fontId="0" fillId="26" borderId="37" xfId="0" applyFill="1" applyBorder="1" applyAlignment="1">
      <alignment horizontal="left" vertical="center" wrapText="1" indent="7"/>
    </xf>
    <xf numFmtId="0" fontId="19" fillId="32" borderId="15" xfId="0" applyFont="1" applyFill="1" applyBorder="1" applyAlignment="1">
      <alignment horizontal="left" vertical="center" wrapText="1" indent="5"/>
    </xf>
    <xf numFmtId="0" fontId="19" fillId="32" borderId="16" xfId="0" applyFont="1" applyFill="1" applyBorder="1" applyAlignment="1">
      <alignment horizontal="left" vertical="center" wrapText="1" indent="5"/>
    </xf>
    <xf numFmtId="0" fontId="19" fillId="32" borderId="17" xfId="0" applyFont="1" applyFill="1" applyBorder="1" applyAlignment="1">
      <alignment horizontal="left" vertical="center" wrapText="1" indent="5"/>
    </xf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mruColors>
      <color rgb="FF0000FF"/>
      <color rgb="FFCC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19</xdr:row>
      <xdr:rowOff>171451</xdr:rowOff>
    </xdr:from>
    <xdr:to>
      <xdr:col>1</xdr:col>
      <xdr:colOff>3841098</xdr:colOff>
      <xdr:row>22</xdr:row>
      <xdr:rowOff>76415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" y="5248276"/>
          <a:ext cx="3517248" cy="647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1809751</xdr:colOff>
      <xdr:row>1</xdr:row>
      <xdr:rowOff>93458</xdr:rowOff>
    </xdr:from>
    <xdr:to>
      <xdr:col>5</xdr:col>
      <xdr:colOff>466726</xdr:colOff>
      <xdr:row>1</xdr:row>
      <xdr:rowOff>514563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1" y="283958"/>
          <a:ext cx="2286000" cy="4211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1809750</xdr:colOff>
      <xdr:row>1</xdr:row>
      <xdr:rowOff>85725</xdr:rowOff>
    </xdr:from>
    <xdr:to>
      <xdr:col>5</xdr:col>
      <xdr:colOff>466725</xdr:colOff>
      <xdr:row>1</xdr:row>
      <xdr:rowOff>506830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276225"/>
          <a:ext cx="2286000" cy="4211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1895475</xdr:colOff>
      <xdr:row>1</xdr:row>
      <xdr:rowOff>85725</xdr:rowOff>
    </xdr:from>
    <xdr:to>
      <xdr:col>5</xdr:col>
      <xdr:colOff>552450</xdr:colOff>
      <xdr:row>1</xdr:row>
      <xdr:rowOff>506830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276225"/>
          <a:ext cx="2286000" cy="421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K26"/>
  <sheetViews>
    <sheetView showGridLines="0" tabSelected="1" workbookViewId="0">
      <selection activeCell="E23" sqref="E23"/>
    </sheetView>
  </sheetViews>
  <sheetFormatPr baseColWidth="10" defaultColWidth="0" defaultRowHeight="12.3" zeroHeight="1" x14ac:dyDescent="0.4"/>
  <cols>
    <col min="1" max="1" width="10.71875" customWidth="1"/>
    <col min="2" max="2" width="61.5546875" customWidth="1"/>
    <col min="3" max="3" width="5.27734375" customWidth="1"/>
    <col min="4" max="4" width="44.1640625" bestFit="1" customWidth="1"/>
    <col min="5" max="5" width="13.27734375" customWidth="1"/>
    <col min="6" max="6" width="10.71875" customWidth="1"/>
    <col min="7" max="11" width="0" hidden="1" customWidth="1"/>
    <col min="12" max="16384" width="11.44140625" hidden="1"/>
  </cols>
  <sheetData>
    <row r="1" spans="2:6" ht="48.75" customHeight="1" thickBot="1" x14ac:dyDescent="0.45"/>
    <row r="2" spans="2:6" s="3" customFormat="1" ht="20.100000000000001" customHeight="1" x14ac:dyDescent="0.4">
      <c r="B2" s="83" t="s">
        <v>77</v>
      </c>
      <c r="C2" s="74" t="s">
        <v>47</v>
      </c>
      <c r="D2" s="15" t="s">
        <v>0</v>
      </c>
      <c r="E2" s="36"/>
      <c r="F2" s="2"/>
    </row>
    <row r="3" spans="2:6" s="3" customFormat="1" ht="20.100000000000001" customHeight="1" x14ac:dyDescent="0.4">
      <c r="B3" s="84"/>
      <c r="C3" s="75"/>
      <c r="D3" s="16" t="s">
        <v>1</v>
      </c>
      <c r="E3" s="37"/>
      <c r="F3" s="2"/>
    </row>
    <row r="4" spans="2:6" s="3" customFormat="1" ht="20.100000000000001" customHeight="1" x14ac:dyDescent="0.4">
      <c r="B4" s="84"/>
      <c r="C4" s="75"/>
      <c r="D4" s="16" t="s">
        <v>2</v>
      </c>
      <c r="E4" s="37"/>
      <c r="F4" s="2"/>
    </row>
    <row r="5" spans="2:6" s="3" customFormat="1" ht="20.100000000000001" customHeight="1" x14ac:dyDescent="0.4">
      <c r="B5" s="84"/>
      <c r="C5" s="75"/>
      <c r="D5" s="16" t="s">
        <v>3</v>
      </c>
      <c r="E5" s="46">
        <f>SUM(E2:E4)</f>
        <v>0</v>
      </c>
      <c r="F5" s="2"/>
    </row>
    <row r="6" spans="2:6" s="3" customFormat="1" ht="20.100000000000001" customHeight="1" x14ac:dyDescent="0.4">
      <c r="B6" s="84"/>
      <c r="C6" s="75"/>
      <c r="D6" s="16" t="s">
        <v>75</v>
      </c>
      <c r="E6" s="38"/>
      <c r="F6" s="2"/>
    </row>
    <row r="7" spans="2:6" s="3" customFormat="1" ht="20.100000000000001" customHeight="1" x14ac:dyDescent="0.4">
      <c r="B7" s="84"/>
      <c r="C7" s="75"/>
      <c r="D7" s="16" t="s">
        <v>76</v>
      </c>
      <c r="E7" s="38"/>
      <c r="F7" s="2"/>
    </row>
    <row r="8" spans="2:6" s="3" customFormat="1" ht="20.100000000000001" customHeight="1" x14ac:dyDescent="0.4">
      <c r="B8" s="84"/>
      <c r="C8" s="75"/>
      <c r="D8" s="16" t="s">
        <v>6</v>
      </c>
      <c r="E8" s="39"/>
      <c r="F8" s="2"/>
    </row>
    <row r="9" spans="2:6" s="3" customFormat="1" ht="20.100000000000001" customHeight="1" x14ac:dyDescent="0.4">
      <c r="B9" s="84"/>
      <c r="C9" s="75"/>
      <c r="D9" s="16" t="s">
        <v>45</v>
      </c>
      <c r="E9" s="38"/>
    </row>
    <row r="10" spans="2:6" s="3" customFormat="1" ht="20.100000000000001" customHeight="1" x14ac:dyDescent="0.4">
      <c r="B10" s="84"/>
      <c r="C10" s="75"/>
      <c r="D10" s="16" t="s">
        <v>65</v>
      </c>
      <c r="E10" s="38"/>
    </row>
    <row r="11" spans="2:6" s="3" customFormat="1" ht="20.100000000000001" customHeight="1" x14ac:dyDescent="0.4">
      <c r="B11" s="84"/>
      <c r="C11" s="75"/>
      <c r="D11" s="16" t="s">
        <v>68</v>
      </c>
      <c r="E11" s="38"/>
    </row>
    <row r="12" spans="2:6" s="3" customFormat="1" ht="20.100000000000001" customHeight="1" x14ac:dyDescent="0.4">
      <c r="B12" s="84"/>
      <c r="C12" s="75"/>
      <c r="D12" s="16" t="s">
        <v>74</v>
      </c>
      <c r="E12" s="38"/>
    </row>
    <row r="13" spans="2:6" s="3" customFormat="1" ht="20.100000000000001" customHeight="1" x14ac:dyDescent="0.4">
      <c r="B13" s="84"/>
      <c r="C13" s="75"/>
      <c r="D13" s="16" t="s">
        <v>7</v>
      </c>
      <c r="E13" s="40"/>
    </row>
    <row r="14" spans="2:6" s="3" customFormat="1" ht="20.100000000000001" customHeight="1" x14ac:dyDescent="0.4">
      <c r="B14" s="84"/>
      <c r="C14" s="75"/>
      <c r="D14" s="16" t="s">
        <v>8</v>
      </c>
      <c r="E14" s="40"/>
      <c r="F14" s="2"/>
    </row>
    <row r="15" spans="2:6" s="3" customFormat="1" ht="20.100000000000001" customHeight="1" x14ac:dyDescent="0.4">
      <c r="B15" s="84"/>
      <c r="C15" s="75"/>
      <c r="D15" s="16" t="s">
        <v>9</v>
      </c>
      <c r="E15" s="37"/>
      <c r="F15" s="2"/>
    </row>
    <row r="16" spans="2:6" s="3" customFormat="1" ht="20.100000000000001" customHeight="1" thickBot="1" x14ac:dyDescent="0.45">
      <c r="B16" s="84"/>
      <c r="C16" s="76"/>
      <c r="D16" s="17" t="s">
        <v>10</v>
      </c>
      <c r="E16" s="42"/>
      <c r="F16" s="2"/>
    </row>
    <row r="17" spans="2:10" s="3" customFormat="1" ht="20.100000000000001" customHeight="1" x14ac:dyDescent="0.4">
      <c r="B17" s="84"/>
      <c r="C17" s="77" t="s">
        <v>48</v>
      </c>
      <c r="D17" s="18" t="s">
        <v>4</v>
      </c>
      <c r="E17" s="43"/>
      <c r="F17" s="2"/>
    </row>
    <row r="18" spans="2:10" s="3" customFormat="1" ht="20.100000000000001" customHeight="1" x14ac:dyDescent="0.4">
      <c r="B18" s="84"/>
      <c r="C18" s="78"/>
      <c r="D18" s="19" t="s">
        <v>5</v>
      </c>
      <c r="E18" s="37"/>
      <c r="F18" s="2"/>
    </row>
    <row r="19" spans="2:10" s="3" customFormat="1" ht="20.100000000000001" customHeight="1" thickBot="1" x14ac:dyDescent="0.45">
      <c r="B19" s="84"/>
      <c r="C19" s="79"/>
      <c r="D19" s="20" t="s">
        <v>46</v>
      </c>
      <c r="E19" s="44"/>
      <c r="F19" s="2"/>
    </row>
    <row r="20" spans="2:10" s="3" customFormat="1" ht="20.100000000000001" customHeight="1" x14ac:dyDescent="0.4">
      <c r="B20" s="84"/>
      <c r="C20" s="80"/>
      <c r="D20" s="21" t="s">
        <v>11</v>
      </c>
      <c r="E20" s="45"/>
      <c r="F20" s="2"/>
    </row>
    <row r="21" spans="2:10" s="3" customFormat="1" ht="20.100000000000001" customHeight="1" x14ac:dyDescent="0.4">
      <c r="B21" s="84"/>
      <c r="C21" s="81"/>
      <c r="D21" s="22" t="s">
        <v>12</v>
      </c>
      <c r="E21" s="41"/>
      <c r="F21" s="2"/>
    </row>
    <row r="22" spans="2:10" s="3" customFormat="1" ht="20.100000000000001" customHeight="1" x14ac:dyDescent="0.4">
      <c r="B22" s="84"/>
      <c r="C22" s="81"/>
      <c r="D22" s="22" t="s">
        <v>13</v>
      </c>
      <c r="E22" s="39"/>
      <c r="F22" s="2"/>
    </row>
    <row r="23" spans="2:10" s="3" customFormat="1" ht="20.100000000000001" customHeight="1" thickBot="1" x14ac:dyDescent="0.45">
      <c r="B23" s="85"/>
      <c r="C23" s="82"/>
      <c r="D23" s="23" t="s">
        <v>14</v>
      </c>
      <c r="E23" s="42"/>
      <c r="F23" s="2"/>
      <c r="J23" s="14"/>
    </row>
    <row r="24" spans="2:10" ht="48.75" customHeight="1" x14ac:dyDescent="0.4"/>
    <row r="26" spans="2:10" x14ac:dyDescent="0.4"/>
  </sheetData>
  <mergeCells count="4">
    <mergeCell ref="C2:C16"/>
    <mergeCell ref="C17:C19"/>
    <mergeCell ref="C20:C23"/>
    <mergeCell ref="B2:B23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K56"/>
  <sheetViews>
    <sheetView showGridLines="0" zoomScaleNormal="100" workbookViewId="0">
      <pane xSplit="1" ySplit="4" topLeftCell="B5" activePane="bottomRight" state="frozen"/>
      <selection activeCell="E10" sqref="E10"/>
      <selection pane="topRight" activeCell="E10" sqref="E10"/>
      <selection pane="bottomLeft" activeCell="E10" sqref="E10"/>
      <selection pane="bottomRight" activeCell="H12" sqref="H12"/>
    </sheetView>
  </sheetViews>
  <sheetFormatPr baseColWidth="10" defaultColWidth="0" defaultRowHeight="15" customHeight="1" zeroHeight="1" x14ac:dyDescent="0.4"/>
  <cols>
    <col min="1" max="1" width="4.5546875" style="3" customWidth="1"/>
    <col min="2" max="2" width="75.71875" style="3" customWidth="1"/>
    <col min="3" max="3" width="4.83203125" style="1" bestFit="1" customWidth="1"/>
    <col min="4" max="4" width="37.5546875" style="1" customWidth="1"/>
    <col min="5" max="5" width="16.83203125" style="1" customWidth="1"/>
    <col min="6" max="6" width="19.83203125" style="2" customWidth="1"/>
    <col min="7" max="7" width="2" style="3" customWidth="1"/>
    <col min="8" max="8" width="11.44140625" style="3" customWidth="1"/>
    <col min="9" max="9" width="8" style="3" customWidth="1"/>
    <col min="10" max="10" width="11.44140625" style="3" hidden="1" customWidth="1"/>
    <col min="11" max="11" width="0" style="3" hidden="1" customWidth="1"/>
    <col min="12" max="16384" width="11.44140625" style="3" hidden="1"/>
  </cols>
  <sheetData>
    <row r="1" spans="2:6" ht="15" customHeight="1" thickBot="1" x14ac:dyDescent="0.45"/>
    <row r="2" spans="2:6" ht="50.1" customHeight="1" x14ac:dyDescent="0.4">
      <c r="B2" s="66" t="s">
        <v>90</v>
      </c>
      <c r="C2" s="67"/>
      <c r="D2" s="67"/>
      <c r="E2" s="67"/>
      <c r="F2" s="68"/>
    </row>
    <row r="3" spans="2:6" s="4" customFormat="1" ht="27" customHeight="1" x14ac:dyDescent="0.4">
      <c r="B3" s="71" t="s">
        <v>15</v>
      </c>
      <c r="C3" s="72" t="s">
        <v>16</v>
      </c>
      <c r="D3" s="69" t="s">
        <v>17</v>
      </c>
      <c r="E3" s="69" t="s">
        <v>41</v>
      </c>
      <c r="F3" s="70" t="s">
        <v>18</v>
      </c>
    </row>
    <row r="4" spans="2:6" s="4" customFormat="1" ht="27" customHeight="1" x14ac:dyDescent="0.4">
      <c r="B4" s="71"/>
      <c r="C4" s="73"/>
      <c r="D4" s="69"/>
      <c r="E4" s="69"/>
      <c r="F4" s="70"/>
    </row>
    <row r="5" spans="2:6" ht="16" customHeight="1" x14ac:dyDescent="0.4">
      <c r="B5" s="95" t="s">
        <v>50</v>
      </c>
      <c r="C5" s="96"/>
      <c r="D5" s="96"/>
      <c r="E5" s="96"/>
      <c r="F5" s="97"/>
    </row>
    <row r="6" spans="2:6" ht="16" customHeight="1" x14ac:dyDescent="0.4">
      <c r="B6" s="89" t="s">
        <v>51</v>
      </c>
      <c r="C6" s="98"/>
      <c r="D6" s="98"/>
      <c r="E6" s="98"/>
      <c r="F6" s="99"/>
    </row>
    <row r="7" spans="2:6" ht="16" customHeight="1" x14ac:dyDescent="0.4">
      <c r="B7" s="24" t="s">
        <v>20</v>
      </c>
      <c r="C7" s="12"/>
      <c r="D7" s="5" t="s">
        <v>19</v>
      </c>
      <c r="E7" s="6">
        <v>15</v>
      </c>
      <c r="F7" s="25" t="str">
        <f>IF(C7="x",E7*'KH-DATEN'!$E$5,"")</f>
        <v/>
      </c>
    </row>
    <row r="8" spans="2:6" ht="16" customHeight="1" x14ac:dyDescent="0.4">
      <c r="B8" s="24" t="s">
        <v>21</v>
      </c>
      <c r="C8" s="12"/>
      <c r="D8" s="5" t="s">
        <v>19</v>
      </c>
      <c r="E8" s="6">
        <v>1</v>
      </c>
      <c r="F8" s="25" t="str">
        <f>IF(C8="x",E8*'KH-DATEN'!$E$5,"")</f>
        <v/>
      </c>
    </row>
    <row r="9" spans="2:6" ht="16" customHeight="1" x14ac:dyDescent="0.4">
      <c r="B9" s="24" t="s">
        <v>22</v>
      </c>
      <c r="C9" s="12"/>
      <c r="D9" s="5" t="s">
        <v>64</v>
      </c>
      <c r="E9" s="6">
        <v>2</v>
      </c>
      <c r="F9" s="25" t="str">
        <f>IF(C9="x",E9*(('KH-DATEN'!$E$13+'KH-DATEN'!$E$14)*50%)*'KH-DATEN'!$E$5,"")</f>
        <v/>
      </c>
    </row>
    <row r="10" spans="2:6" ht="16" customHeight="1" x14ac:dyDescent="0.4">
      <c r="B10" s="24" t="s">
        <v>24</v>
      </c>
      <c r="C10" s="12"/>
      <c r="D10" s="5" t="s">
        <v>19</v>
      </c>
      <c r="E10" s="6">
        <v>1</v>
      </c>
      <c r="F10" s="25" t="str">
        <f>IF(C10="x",E10*'KH-DATEN'!$E$5,"")</f>
        <v/>
      </c>
    </row>
    <row r="11" spans="2:6" ht="16" customHeight="1" x14ac:dyDescent="0.4">
      <c r="B11" s="24" t="s">
        <v>49</v>
      </c>
      <c r="C11" s="12"/>
      <c r="D11" s="5" t="s">
        <v>19</v>
      </c>
      <c r="E11" s="6">
        <v>2</v>
      </c>
      <c r="F11" s="25" t="str">
        <f>IF(C11="x",E11*'KH-DATEN'!$E$5,"")</f>
        <v/>
      </c>
    </row>
    <row r="12" spans="2:6" ht="16" customHeight="1" x14ac:dyDescent="0.4">
      <c r="B12" s="24"/>
      <c r="C12" s="12"/>
      <c r="D12" s="8"/>
      <c r="E12" s="8"/>
      <c r="F12" s="25" t="str">
        <f>IF(C12="x",E12*'KH-DATEN'!$E$5,"")</f>
        <v/>
      </c>
    </row>
    <row r="13" spans="2:6" ht="16" customHeight="1" x14ac:dyDescent="0.4">
      <c r="B13" s="89" t="s">
        <v>52</v>
      </c>
      <c r="C13" s="98"/>
      <c r="D13" s="98"/>
      <c r="E13" s="98"/>
      <c r="F13" s="99"/>
    </row>
    <row r="14" spans="2:6" ht="16" customHeight="1" x14ac:dyDescent="0.4">
      <c r="B14" s="24" t="s">
        <v>25</v>
      </c>
      <c r="C14" s="12"/>
      <c r="D14" s="5" t="s">
        <v>19</v>
      </c>
      <c r="E14" s="6">
        <v>5</v>
      </c>
      <c r="F14" s="25" t="str">
        <f>IF(C14="x",E14*'KH-DATEN'!$E$5,"")</f>
        <v/>
      </c>
    </row>
    <row r="15" spans="2:6" ht="16" customHeight="1" x14ac:dyDescent="0.4">
      <c r="B15" s="24" t="s">
        <v>26</v>
      </c>
      <c r="C15" s="12"/>
      <c r="D15" s="5" t="s">
        <v>19</v>
      </c>
      <c r="E15" s="6">
        <v>5</v>
      </c>
      <c r="F15" s="25" t="str">
        <f>IF(C15="x",E15*'KH-DATEN'!$E$5,"")</f>
        <v/>
      </c>
    </row>
    <row r="16" spans="2:6" ht="16" customHeight="1" x14ac:dyDescent="0.4">
      <c r="B16" s="24" t="s">
        <v>27</v>
      </c>
      <c r="C16" s="12"/>
      <c r="D16" s="5" t="s">
        <v>19</v>
      </c>
      <c r="E16" s="6">
        <v>2</v>
      </c>
      <c r="F16" s="25" t="str">
        <f>IF(C16="x",(E16*'KH-DATEN'!$E$5)*'KH-DATEN'!$E$8,"")</f>
        <v/>
      </c>
    </row>
    <row r="17" spans="2:6" ht="16" customHeight="1" x14ac:dyDescent="0.4">
      <c r="B17" s="24" t="s">
        <v>28</v>
      </c>
      <c r="C17" s="12"/>
      <c r="D17" s="5" t="s">
        <v>19</v>
      </c>
      <c r="E17" s="6">
        <v>30</v>
      </c>
      <c r="F17" s="25" t="str">
        <f>IF(C17="x",E17*'KH-DATEN'!E15,"")</f>
        <v/>
      </c>
    </row>
    <row r="18" spans="2:6" ht="16" customHeight="1" x14ac:dyDescent="0.4">
      <c r="B18" s="24" t="s">
        <v>29</v>
      </c>
      <c r="C18" s="12"/>
      <c r="D18" s="5" t="s">
        <v>23</v>
      </c>
      <c r="E18" s="6">
        <v>2</v>
      </c>
      <c r="F18" s="25" t="str">
        <f>IF(C18="x",E18*(('KH-DATEN'!$E$13+'KH-DATEN'!$E$14)*70%)*'KH-DATEN'!$E$5,"")</f>
        <v/>
      </c>
    </row>
    <row r="19" spans="2:6" ht="16" customHeight="1" x14ac:dyDescent="0.4">
      <c r="B19" s="24" t="s">
        <v>30</v>
      </c>
      <c r="C19" s="12"/>
      <c r="D19" s="5" t="s">
        <v>19</v>
      </c>
      <c r="E19" s="6">
        <v>1</v>
      </c>
      <c r="F19" s="25" t="str">
        <f>IF(C19="x",(E19*'KH-DATEN'!$E$5)*('KH-DATEN'!$E$8-1),"")</f>
        <v/>
      </c>
    </row>
    <row r="20" spans="2:6" ht="16" customHeight="1" x14ac:dyDescent="0.4">
      <c r="B20" s="24" t="s">
        <v>49</v>
      </c>
      <c r="C20" s="12"/>
      <c r="D20" s="5" t="s">
        <v>19</v>
      </c>
      <c r="E20" s="6">
        <v>1</v>
      </c>
      <c r="F20" s="25" t="str">
        <f>IF(C20="x",(E20*'KH-DATEN'!$E$5)*('KH-DATEN'!$E$8-1),"")</f>
        <v/>
      </c>
    </row>
    <row r="21" spans="2:6" ht="16" customHeight="1" x14ac:dyDescent="0.4">
      <c r="B21" s="24"/>
      <c r="C21" s="12"/>
      <c r="D21" s="8"/>
      <c r="E21" s="6"/>
      <c r="F21" s="25"/>
    </row>
    <row r="22" spans="2:6" ht="16" customHeight="1" x14ac:dyDescent="0.4">
      <c r="B22" s="89" t="s">
        <v>53</v>
      </c>
      <c r="C22" s="90"/>
      <c r="D22" s="90"/>
      <c r="E22" s="90"/>
      <c r="F22" s="91"/>
    </row>
    <row r="23" spans="2:6" ht="16" customHeight="1" x14ac:dyDescent="0.4">
      <c r="B23" s="24" t="s">
        <v>31</v>
      </c>
      <c r="C23" s="12"/>
      <c r="D23" s="5" t="s">
        <v>19</v>
      </c>
      <c r="E23" s="6">
        <v>5</v>
      </c>
      <c r="F23" s="25" t="str">
        <f>IF(C23="x",(E23*'KH-DATEN'!$E$5),"")</f>
        <v/>
      </c>
    </row>
    <row r="24" spans="2:6" ht="16" customHeight="1" x14ac:dyDescent="0.4">
      <c r="B24" s="24" t="s">
        <v>32</v>
      </c>
      <c r="C24" s="12"/>
      <c r="D24" s="5" t="s">
        <v>19</v>
      </c>
      <c r="E24" s="6">
        <v>3</v>
      </c>
      <c r="F24" s="25" t="str">
        <f>IF(C24="x",(E24*'KH-DATEN'!$E$5),"")</f>
        <v/>
      </c>
    </row>
    <row r="25" spans="2:6" ht="16" customHeight="1" x14ac:dyDescent="0.4">
      <c r="B25" s="24" t="s">
        <v>33</v>
      </c>
      <c r="C25" s="12"/>
      <c r="D25" s="5" t="s">
        <v>19</v>
      </c>
      <c r="E25" s="6">
        <v>10</v>
      </c>
      <c r="F25" s="25" t="str">
        <f>IF(C25="x",(E25*'KH-DATEN'!$E$5),"")</f>
        <v/>
      </c>
    </row>
    <row r="26" spans="2:6" ht="16" customHeight="1" x14ac:dyDescent="0.4">
      <c r="B26" s="24" t="s">
        <v>34</v>
      </c>
      <c r="C26" s="12"/>
      <c r="D26" s="5" t="s">
        <v>19</v>
      </c>
      <c r="E26" s="6">
        <v>1</v>
      </c>
      <c r="F26" s="25" t="str">
        <f>IF(C26="x",(E26*'KH-DATEN'!$E$5),"")</f>
        <v/>
      </c>
    </row>
    <row r="27" spans="2:6" ht="16" customHeight="1" x14ac:dyDescent="0.4">
      <c r="B27" s="24" t="s">
        <v>35</v>
      </c>
      <c r="C27" s="12"/>
      <c r="D27" s="5" t="s">
        <v>19</v>
      </c>
      <c r="E27" s="6">
        <v>1</v>
      </c>
      <c r="F27" s="25" t="str">
        <f>IF(C27="x",(E27*'KH-DATEN'!$E$5),"")</f>
        <v/>
      </c>
    </row>
    <row r="28" spans="2:6" ht="16" customHeight="1" x14ac:dyDescent="0.4">
      <c r="B28" s="24" t="s">
        <v>49</v>
      </c>
      <c r="C28" s="12"/>
      <c r="D28" s="5" t="s">
        <v>19</v>
      </c>
      <c r="E28" s="6">
        <v>1</v>
      </c>
      <c r="F28" s="25" t="str">
        <f>IF(C28="x",(E28*'KH-DATEN'!$E$5),"")</f>
        <v/>
      </c>
    </row>
    <row r="29" spans="2:6" ht="16" customHeight="1" x14ac:dyDescent="0.4">
      <c r="B29" s="24"/>
      <c r="C29" s="12"/>
      <c r="D29" s="8"/>
      <c r="E29" s="8"/>
      <c r="F29" s="25"/>
    </row>
    <row r="30" spans="2:6" ht="16" customHeight="1" x14ac:dyDescent="0.4">
      <c r="B30" s="89" t="s">
        <v>57</v>
      </c>
      <c r="C30" s="90"/>
      <c r="D30" s="90"/>
      <c r="E30" s="90"/>
      <c r="F30" s="91"/>
    </row>
    <row r="31" spans="2:6" ht="16" customHeight="1" x14ac:dyDescent="0.4">
      <c r="B31" s="24" t="s">
        <v>54</v>
      </c>
      <c r="C31" s="12"/>
      <c r="D31" s="5" t="s">
        <v>66</v>
      </c>
      <c r="E31" s="6">
        <v>15</v>
      </c>
      <c r="F31" s="25" t="str">
        <f>IF(C31="x",(E31*'KH-DATEN'!E5)*'KH-DATEN'!E10,"")</f>
        <v/>
      </c>
    </row>
    <row r="32" spans="2:6" ht="16" customHeight="1" x14ac:dyDescent="0.4">
      <c r="B32" s="24" t="s">
        <v>56</v>
      </c>
      <c r="C32" s="12"/>
      <c r="D32" s="5" t="s">
        <v>67</v>
      </c>
      <c r="E32" s="6">
        <v>20</v>
      </c>
      <c r="F32" s="25" t="str">
        <f>IF(C32="x",(E32*'KH-DATEN'!E5)*'KH-DATEN'!E11,"")</f>
        <v/>
      </c>
    </row>
    <row r="33" spans="2:6" ht="16" customHeight="1" x14ac:dyDescent="0.4">
      <c r="B33" s="26"/>
      <c r="C33" s="13"/>
      <c r="D33" s="9"/>
      <c r="E33" s="9"/>
      <c r="F33" s="25"/>
    </row>
    <row r="34" spans="2:6" ht="16" customHeight="1" x14ac:dyDescent="0.4">
      <c r="B34" s="89" t="s">
        <v>55</v>
      </c>
      <c r="C34" s="90"/>
      <c r="D34" s="90"/>
      <c r="E34" s="90"/>
      <c r="F34" s="91"/>
    </row>
    <row r="35" spans="2:6" ht="16" customHeight="1" x14ac:dyDescent="0.4">
      <c r="B35" s="24" t="s">
        <v>43</v>
      </c>
      <c r="C35" s="12"/>
      <c r="D35" s="5" t="s">
        <v>36</v>
      </c>
      <c r="E35" s="6">
        <v>15</v>
      </c>
      <c r="F35" s="25" t="str">
        <f>IF(C35="x",(E35*'KH-DATEN'!E16),"")</f>
        <v/>
      </c>
    </row>
    <row r="36" spans="2:6" ht="16" customHeight="1" x14ac:dyDescent="0.4">
      <c r="B36" s="24" t="s">
        <v>44</v>
      </c>
      <c r="C36" s="12"/>
      <c r="D36" s="5" t="s">
        <v>36</v>
      </c>
      <c r="E36" s="6">
        <v>2</v>
      </c>
      <c r="F36" s="25" t="str">
        <f>IF(C36="x",(E36*'KH-DATEN'!E16),"")</f>
        <v/>
      </c>
    </row>
    <row r="37" spans="2:6" ht="16" customHeight="1" x14ac:dyDescent="0.4">
      <c r="B37" s="24" t="s">
        <v>49</v>
      </c>
      <c r="C37" s="12"/>
      <c r="D37" s="5" t="s">
        <v>36</v>
      </c>
      <c r="E37" s="6">
        <v>1</v>
      </c>
      <c r="F37" s="25" t="str">
        <f>IF(C37="x",(E37*'KH-DATEN'!E16),"")</f>
        <v/>
      </c>
    </row>
    <row r="38" spans="2:6" ht="16" customHeight="1" x14ac:dyDescent="0.4">
      <c r="B38" s="26"/>
      <c r="C38" s="13"/>
      <c r="D38" s="9"/>
      <c r="E38" s="9"/>
      <c r="F38" s="25"/>
    </row>
    <row r="39" spans="2:6" ht="16" customHeight="1" x14ac:dyDescent="0.4">
      <c r="B39" s="92" t="s">
        <v>58</v>
      </c>
      <c r="C39" s="93"/>
      <c r="D39" s="93"/>
      <c r="E39" s="93"/>
      <c r="F39" s="94"/>
    </row>
    <row r="40" spans="2:6" ht="16" customHeight="1" x14ac:dyDescent="0.4">
      <c r="B40" s="92" t="s">
        <v>60</v>
      </c>
      <c r="C40" s="93"/>
      <c r="D40" s="93"/>
      <c r="E40" s="93"/>
      <c r="F40" s="94"/>
    </row>
    <row r="41" spans="2:6" ht="16" customHeight="1" x14ac:dyDescent="0.4">
      <c r="B41" s="27" t="s">
        <v>59</v>
      </c>
      <c r="C41" s="12"/>
      <c r="D41" s="5" t="s">
        <v>19</v>
      </c>
      <c r="E41" s="6">
        <v>5</v>
      </c>
      <c r="F41" s="25" t="str">
        <f>IF(C41="x",E41*'KH-DATEN'!$E$17,"")</f>
        <v/>
      </c>
    </row>
    <row r="42" spans="2:6" ht="16" customHeight="1" x14ac:dyDescent="0.4">
      <c r="B42" s="27" t="s">
        <v>49</v>
      </c>
      <c r="C42" s="12"/>
      <c r="D42" s="5" t="s">
        <v>19</v>
      </c>
      <c r="E42" s="6">
        <v>1</v>
      </c>
      <c r="F42" s="25" t="str">
        <f>IF(C42="x",E42*'KH-DATEN'!$E$18,"")</f>
        <v/>
      </c>
    </row>
    <row r="43" spans="2:6" ht="16" customHeight="1" x14ac:dyDescent="0.4">
      <c r="B43" s="27"/>
      <c r="C43" s="12"/>
      <c r="D43" s="8"/>
      <c r="E43" s="8"/>
      <c r="F43" s="25" t="str">
        <f>IF(C43="x",E43*'KH-DATEN'!$E$18,"")</f>
        <v/>
      </c>
    </row>
    <row r="44" spans="2:6" ht="16" customHeight="1" x14ac:dyDescent="0.4">
      <c r="B44" s="92" t="s">
        <v>61</v>
      </c>
      <c r="C44" s="93"/>
      <c r="D44" s="93"/>
      <c r="E44" s="93"/>
      <c r="F44" s="94"/>
    </row>
    <row r="45" spans="2:6" ht="16" customHeight="1" x14ac:dyDescent="0.4">
      <c r="B45" s="27" t="s">
        <v>59</v>
      </c>
      <c r="C45" s="12"/>
      <c r="D45" s="5" t="s">
        <v>19</v>
      </c>
      <c r="E45" s="6">
        <v>10</v>
      </c>
      <c r="F45" s="25" t="str">
        <f>IF(C45="x",E45*'KH-DATEN'!$E$18,"")</f>
        <v/>
      </c>
    </row>
    <row r="46" spans="2:6" ht="16" customHeight="1" x14ac:dyDescent="0.4">
      <c r="B46" s="27" t="s">
        <v>49</v>
      </c>
      <c r="C46" s="12"/>
      <c r="D46" s="5" t="s">
        <v>19</v>
      </c>
      <c r="E46" s="6">
        <v>1</v>
      </c>
      <c r="F46" s="25" t="str">
        <f>IF(C46="x",E46*'KH-DATEN'!$E$18,"")</f>
        <v/>
      </c>
    </row>
    <row r="47" spans="2:6" ht="16" customHeight="1" x14ac:dyDescent="0.4">
      <c r="B47" s="27"/>
      <c r="C47" s="12"/>
      <c r="D47" s="8"/>
      <c r="E47" s="8"/>
      <c r="F47" s="25" t="str">
        <f>IF(C47="x",E47*'KH-DATEN'!$E$18,"")</f>
        <v/>
      </c>
    </row>
    <row r="48" spans="2:6" ht="16" customHeight="1" x14ac:dyDescent="0.4">
      <c r="B48" s="92" t="s">
        <v>62</v>
      </c>
      <c r="C48" s="93"/>
      <c r="D48" s="93"/>
      <c r="E48" s="93"/>
      <c r="F48" s="94"/>
    </row>
    <row r="49" spans="2:6" ht="16" customHeight="1" x14ac:dyDescent="0.4">
      <c r="B49" s="27" t="s">
        <v>59</v>
      </c>
      <c r="C49" s="12"/>
      <c r="D49" s="5" t="s">
        <v>19</v>
      </c>
      <c r="E49" s="6">
        <v>15</v>
      </c>
      <c r="F49" s="25" t="str">
        <f>IF(C49="x",E49*'KH-DATEN'!$E$19,"")</f>
        <v/>
      </c>
    </row>
    <row r="50" spans="2:6" ht="16" customHeight="1" x14ac:dyDescent="0.4">
      <c r="B50" s="27" t="s">
        <v>63</v>
      </c>
      <c r="C50" s="12"/>
      <c r="D50" s="5" t="s">
        <v>19</v>
      </c>
      <c r="E50" s="6">
        <v>5</v>
      </c>
      <c r="F50" s="25" t="str">
        <f>IF(C50="x",E50*'KH-DATEN'!$E$19,"")</f>
        <v/>
      </c>
    </row>
    <row r="51" spans="2:6" ht="16" customHeight="1" x14ac:dyDescent="0.4">
      <c r="B51" s="27" t="s">
        <v>49</v>
      </c>
      <c r="C51" s="12"/>
      <c r="D51" s="5" t="s">
        <v>19</v>
      </c>
      <c r="E51" s="6">
        <v>1</v>
      </c>
      <c r="F51" s="25" t="str">
        <f>IF(C51="x",E51*'KH-DATEN'!$E$18,"")</f>
        <v/>
      </c>
    </row>
    <row r="52" spans="2:6" ht="16" customHeight="1" x14ac:dyDescent="0.4">
      <c r="B52" s="27"/>
      <c r="C52" s="12"/>
      <c r="D52" s="8"/>
      <c r="E52" s="8"/>
      <c r="F52" s="25" t="str">
        <f>IF(C52="x",E52*'KH-DATEN'!$E$18,"")</f>
        <v/>
      </c>
    </row>
    <row r="53" spans="2:6" ht="20.100000000000001" customHeight="1" x14ac:dyDescent="0.4">
      <c r="B53" s="86" t="s">
        <v>39</v>
      </c>
      <c r="C53" s="87"/>
      <c r="D53" s="87"/>
      <c r="E53" s="88"/>
      <c r="F53" s="28">
        <f>SUM(F7:F52)</f>
        <v>0</v>
      </c>
    </row>
    <row r="54" spans="2:6" ht="20.100000000000001" customHeight="1" x14ac:dyDescent="0.4">
      <c r="B54" s="29"/>
      <c r="C54" s="30"/>
      <c r="D54" s="30"/>
      <c r="E54" s="30"/>
      <c r="F54" s="31">
        <f>F53/60</f>
        <v>0</v>
      </c>
    </row>
    <row r="55" spans="2:6" ht="20.100000000000001" customHeight="1" thickBot="1" x14ac:dyDescent="0.45">
      <c r="B55" s="32"/>
      <c r="C55" s="33"/>
      <c r="D55" s="33"/>
      <c r="E55" s="33"/>
      <c r="F55" s="34" t="e">
        <f>ROUND(F54/'KH-DATEN'!E23,2)</f>
        <v>#DIV/0!</v>
      </c>
    </row>
    <row r="56" spans="2:6" ht="15" customHeight="1" x14ac:dyDescent="0.4"/>
  </sheetData>
  <mergeCells count="17">
    <mergeCell ref="B2:F2"/>
    <mergeCell ref="B5:F5"/>
    <mergeCell ref="B6:F6"/>
    <mergeCell ref="B13:F13"/>
    <mergeCell ref="B3:B4"/>
    <mergeCell ref="C3:C4"/>
    <mergeCell ref="D3:D4"/>
    <mergeCell ref="E3:E4"/>
    <mergeCell ref="F3:F4"/>
    <mergeCell ref="B53:E53"/>
    <mergeCell ref="B22:F22"/>
    <mergeCell ref="B34:F34"/>
    <mergeCell ref="B39:F39"/>
    <mergeCell ref="B30:F30"/>
    <mergeCell ref="B44:F44"/>
    <mergeCell ref="B48:F48"/>
    <mergeCell ref="B40:F40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54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99"/>
    <pageSetUpPr fitToPage="1"/>
  </sheetPr>
  <dimension ref="A1:G27"/>
  <sheetViews>
    <sheetView showGridLines="0" zoomScale="90" zoomScaleNormal="90" workbookViewId="0">
      <selection activeCell="C21" sqref="C21"/>
    </sheetView>
  </sheetViews>
  <sheetFormatPr baseColWidth="10" defaultColWidth="0" defaultRowHeight="15" customHeight="1" zeroHeight="1" x14ac:dyDescent="0.4"/>
  <cols>
    <col min="1" max="1" width="6" style="3" customWidth="1"/>
    <col min="2" max="2" width="75.71875" style="3" customWidth="1"/>
    <col min="3" max="3" width="4.83203125" style="1" bestFit="1" customWidth="1"/>
    <col min="4" max="4" width="37.5546875" style="1" customWidth="1"/>
    <col min="5" max="5" width="16.83203125" style="1" customWidth="1"/>
    <col min="6" max="6" width="19.83203125" style="2" customWidth="1"/>
    <col min="7" max="7" width="6" style="3" customWidth="1"/>
    <col min="8" max="16384" width="11.44140625" style="3" hidden="1"/>
  </cols>
  <sheetData>
    <row r="1" spans="2:6" ht="15" customHeight="1" thickBot="1" x14ac:dyDescent="0.45"/>
    <row r="2" spans="2:6" ht="50.1" customHeight="1" x14ac:dyDescent="0.4">
      <c r="B2" s="66" t="s">
        <v>91</v>
      </c>
      <c r="C2" s="67"/>
      <c r="D2" s="67"/>
      <c r="E2" s="67"/>
      <c r="F2" s="68"/>
    </row>
    <row r="3" spans="2:6" s="4" customFormat="1" ht="27" customHeight="1" x14ac:dyDescent="0.4">
      <c r="B3" s="69" t="s">
        <v>15</v>
      </c>
      <c r="C3" s="72" t="s">
        <v>16</v>
      </c>
      <c r="D3" s="69" t="s">
        <v>17</v>
      </c>
      <c r="E3" s="69" t="s">
        <v>41</v>
      </c>
      <c r="F3" s="69" t="s">
        <v>18</v>
      </c>
    </row>
    <row r="4" spans="2:6" s="4" customFormat="1" ht="27" customHeight="1" x14ac:dyDescent="0.4">
      <c r="B4" s="69"/>
      <c r="C4" s="73"/>
      <c r="D4" s="69"/>
      <c r="E4" s="69"/>
      <c r="F4" s="69"/>
    </row>
    <row r="5" spans="2:6" ht="16" customHeight="1" x14ac:dyDescent="0.4">
      <c r="B5" s="100" t="s">
        <v>69</v>
      </c>
      <c r="C5" s="101"/>
      <c r="D5" s="101"/>
      <c r="E5" s="101"/>
      <c r="F5" s="102"/>
    </row>
    <row r="6" spans="2:6" ht="16" customHeight="1" x14ac:dyDescent="0.4">
      <c r="B6" s="100" t="s">
        <v>78</v>
      </c>
      <c r="C6" s="101"/>
      <c r="D6" s="101"/>
      <c r="E6" s="101"/>
      <c r="F6" s="102"/>
    </row>
    <row r="7" spans="2:6" ht="16" customHeight="1" x14ac:dyDescent="0.4">
      <c r="B7" s="35" t="s">
        <v>70</v>
      </c>
      <c r="C7" s="12"/>
      <c r="D7" s="5" t="s">
        <v>42</v>
      </c>
      <c r="E7" s="6">
        <v>4</v>
      </c>
      <c r="F7" s="7" t="str">
        <f>IF(C7="X",((E7*'KH-DATEN'!E5)*'KH-DATEN'!E10),"")</f>
        <v/>
      </c>
    </row>
    <row r="8" spans="2:6" ht="16" customHeight="1" x14ac:dyDescent="0.4">
      <c r="B8" s="35" t="s">
        <v>71</v>
      </c>
      <c r="C8" s="12"/>
      <c r="D8" s="5" t="s">
        <v>42</v>
      </c>
      <c r="E8" s="6">
        <v>4</v>
      </c>
      <c r="F8" s="7" t="str">
        <f>IF(C8="X",((E8*'KH-DATEN'!E5)*'KH-DATEN'!E11),"")</f>
        <v/>
      </c>
    </row>
    <row r="9" spans="2:6" ht="16" customHeight="1" x14ac:dyDescent="0.4">
      <c r="B9" s="35" t="s">
        <v>72</v>
      </c>
      <c r="C9" s="12"/>
      <c r="D9" s="5" t="s">
        <v>42</v>
      </c>
      <c r="E9" s="6">
        <v>4</v>
      </c>
      <c r="F9" s="7" t="str">
        <f>IF(C9="X",((E9*'KH-DATEN'!E5)*'KH-DATEN'!E9)*'KH-DATEN'!E6,"")</f>
        <v/>
      </c>
    </row>
    <row r="10" spans="2:6" ht="16" customHeight="1" x14ac:dyDescent="0.4">
      <c r="B10" s="35" t="s">
        <v>73</v>
      </c>
      <c r="C10" s="12"/>
      <c r="D10" s="5" t="s">
        <v>42</v>
      </c>
      <c r="E10" s="6">
        <v>4</v>
      </c>
      <c r="F10" s="7" t="str">
        <f>IF(C10="X",((E10*'KH-DATEN'!E5)*'KH-DATEN'!E12)*'KH-DATEN'!E7,"")</f>
        <v/>
      </c>
    </row>
    <row r="11" spans="2:6" ht="16" customHeight="1" x14ac:dyDescent="0.4">
      <c r="B11" s="35"/>
      <c r="C11" s="12"/>
      <c r="D11" s="5"/>
      <c r="E11" s="6"/>
      <c r="F11" s="7" t="str">
        <f>IF(C11="X",E11*12,"")</f>
        <v/>
      </c>
    </row>
    <row r="12" spans="2:6" ht="16" customHeight="1" x14ac:dyDescent="0.4">
      <c r="B12" s="100" t="s">
        <v>79</v>
      </c>
      <c r="C12" s="101"/>
      <c r="D12" s="101"/>
      <c r="E12" s="101"/>
      <c r="F12" s="102"/>
    </row>
    <row r="13" spans="2:6" ht="16" customHeight="1" x14ac:dyDescent="0.4">
      <c r="B13" s="35" t="s">
        <v>80</v>
      </c>
      <c r="C13" s="12"/>
      <c r="D13" s="5" t="s">
        <v>42</v>
      </c>
      <c r="E13" s="6">
        <v>15</v>
      </c>
      <c r="F13" s="7" t="str">
        <f>IF(C13="X",((E13*'KH-DATEN'!E5)*'KH-DATEN'!E10),"")</f>
        <v/>
      </c>
    </row>
    <row r="14" spans="2:6" ht="16" customHeight="1" x14ac:dyDescent="0.4">
      <c r="B14" s="35" t="s">
        <v>83</v>
      </c>
      <c r="C14" s="12"/>
      <c r="D14" s="5" t="s">
        <v>42</v>
      </c>
      <c r="E14" s="6">
        <v>20</v>
      </c>
      <c r="F14" s="7" t="str">
        <f>IF(C14="X",((E14*'KH-DATEN'!E5)*'KH-DATEN'!E11),"")</f>
        <v/>
      </c>
    </row>
    <row r="15" spans="2:6" ht="16" customHeight="1" x14ac:dyDescent="0.4">
      <c r="B15" s="35" t="s">
        <v>81</v>
      </c>
      <c r="C15" s="12"/>
      <c r="D15" s="5" t="s">
        <v>42</v>
      </c>
      <c r="E15" s="6">
        <v>35</v>
      </c>
      <c r="F15" s="7" t="str">
        <f>IF(C15="X",((E15*'KH-DATEN'!E5)*'KH-DATEN'!E9)*'KH-DATEN'!E6,"")</f>
        <v/>
      </c>
    </row>
    <row r="16" spans="2:6" ht="16" customHeight="1" x14ac:dyDescent="0.4">
      <c r="B16" s="35" t="s">
        <v>82</v>
      </c>
      <c r="C16" s="12"/>
      <c r="D16" s="5" t="s">
        <v>42</v>
      </c>
      <c r="E16" s="6">
        <v>35</v>
      </c>
      <c r="F16" s="7" t="str">
        <f>IF(C16="X",((E16*'KH-DATEN'!E5)*'KH-DATEN'!E12)*'KH-DATEN'!E7,"")</f>
        <v/>
      </c>
    </row>
    <row r="17" spans="2:6" ht="16" customHeight="1" x14ac:dyDescent="0.4">
      <c r="B17" s="35"/>
      <c r="C17" s="12"/>
      <c r="D17" s="5"/>
      <c r="E17" s="8"/>
      <c r="F17" s="7"/>
    </row>
    <row r="18" spans="2:6" ht="16" customHeight="1" x14ac:dyDescent="0.4">
      <c r="B18" s="100" t="s">
        <v>84</v>
      </c>
      <c r="C18" s="101"/>
      <c r="D18" s="101"/>
      <c r="E18" s="101"/>
      <c r="F18" s="102"/>
    </row>
    <row r="19" spans="2:6" ht="16" customHeight="1" x14ac:dyDescent="0.4">
      <c r="B19" s="35" t="s">
        <v>85</v>
      </c>
      <c r="C19" s="12"/>
      <c r="D19" s="5" t="s">
        <v>42</v>
      </c>
      <c r="E19" s="6">
        <v>10</v>
      </c>
      <c r="F19" s="7" t="str">
        <f>IF(C19="X",((E19*'KH-DATEN'!E5)*'KH-DATEN'!E10),"")</f>
        <v/>
      </c>
    </row>
    <row r="20" spans="2:6" ht="16" customHeight="1" x14ac:dyDescent="0.4">
      <c r="B20" s="35" t="s">
        <v>86</v>
      </c>
      <c r="C20" s="12"/>
      <c r="D20" s="5" t="s">
        <v>42</v>
      </c>
      <c r="E20" s="6">
        <v>1</v>
      </c>
      <c r="F20" s="7" t="str">
        <f>IF(C20="X",((E20*'KH-DATEN'!E5)*'KH-DATEN'!E9),"")</f>
        <v/>
      </c>
    </row>
    <row r="21" spans="2:6" ht="16" customHeight="1" x14ac:dyDescent="0.4">
      <c r="B21" s="35" t="s">
        <v>87</v>
      </c>
      <c r="C21" s="12"/>
      <c r="D21" s="5" t="s">
        <v>37</v>
      </c>
      <c r="E21" s="6">
        <v>60</v>
      </c>
      <c r="F21" s="7" t="str">
        <f>IF(C21="X",12*E21,"")</f>
        <v/>
      </c>
    </row>
    <row r="22" spans="2:6" ht="16" customHeight="1" x14ac:dyDescent="0.4">
      <c r="B22" s="35" t="s">
        <v>88</v>
      </c>
      <c r="C22" s="12"/>
      <c r="D22" s="5" t="s">
        <v>42</v>
      </c>
      <c r="E22" s="6">
        <v>1</v>
      </c>
      <c r="F22" s="7" t="str">
        <f>IF(C22="X",((E22*'KH-DATEN'!E5)*'KH-DATEN'!E9),"")</f>
        <v/>
      </c>
    </row>
    <row r="23" spans="2:6" ht="16" customHeight="1" x14ac:dyDescent="0.4">
      <c r="B23" s="35"/>
      <c r="C23" s="12"/>
      <c r="D23" s="5"/>
      <c r="E23" s="6"/>
      <c r="F23" s="7" t="str">
        <f>IF(C23="X",E23*12,"")</f>
        <v/>
      </c>
    </row>
    <row r="24" spans="2:6" ht="16" customHeight="1" x14ac:dyDescent="0.4">
      <c r="B24" s="86" t="s">
        <v>39</v>
      </c>
      <c r="C24" s="87"/>
      <c r="D24" s="87"/>
      <c r="E24" s="88"/>
      <c r="F24" s="47">
        <f>SUM(F7:F23)</f>
        <v>0</v>
      </c>
    </row>
    <row r="25" spans="2:6" ht="15" customHeight="1" x14ac:dyDescent="0.4">
      <c r="F25" s="48">
        <f>F24/60</f>
        <v>0</v>
      </c>
    </row>
    <row r="26" spans="2:6" ht="15" customHeight="1" x14ac:dyDescent="0.4">
      <c r="F26" s="49" t="e">
        <f>ROUND(F25/'KH-DATEN'!E23,2)</f>
        <v>#DIV/0!</v>
      </c>
    </row>
    <row r="27" spans="2:6" ht="27.75" customHeight="1" x14ac:dyDescent="0.4"/>
  </sheetData>
  <mergeCells count="11">
    <mergeCell ref="B24:E24"/>
    <mergeCell ref="B5:F5"/>
    <mergeCell ref="B2:F2"/>
    <mergeCell ref="B3:B4"/>
    <mergeCell ref="C3:C4"/>
    <mergeCell ref="D3:D4"/>
    <mergeCell ref="E3:E4"/>
    <mergeCell ref="F3:F4"/>
    <mergeCell ref="B6:F6"/>
    <mergeCell ref="B12:F12"/>
    <mergeCell ref="B18:F18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G34"/>
  <sheetViews>
    <sheetView showGridLines="0" zoomScaleNormal="100" workbookViewId="0">
      <selection activeCell="C28" sqref="C28"/>
    </sheetView>
  </sheetViews>
  <sheetFormatPr baseColWidth="10" defaultColWidth="0" defaultRowHeight="12.3" x14ac:dyDescent="0.4"/>
  <cols>
    <col min="1" max="1" width="5.27734375" style="3" customWidth="1"/>
    <col min="2" max="2" width="90.5546875" style="3" customWidth="1"/>
    <col min="3" max="3" width="4.83203125" style="1" bestFit="1" customWidth="1"/>
    <col min="4" max="4" width="37.5546875" style="1" customWidth="1"/>
    <col min="5" max="5" width="16.83203125" style="1" customWidth="1"/>
    <col min="6" max="6" width="19.83203125" style="2" customWidth="1"/>
    <col min="7" max="7" width="6" style="3" customWidth="1"/>
    <col min="8" max="16384" width="11.44140625" style="3" hidden="1"/>
  </cols>
  <sheetData>
    <row r="1" spans="2:7" ht="12.6" thickBot="1" x14ac:dyDescent="0.45"/>
    <row r="2" spans="2:7" ht="50.1" customHeight="1" x14ac:dyDescent="0.4">
      <c r="B2" s="66" t="s">
        <v>92</v>
      </c>
      <c r="C2" s="67"/>
      <c r="D2" s="67"/>
      <c r="E2" s="67"/>
      <c r="F2" s="68"/>
    </row>
    <row r="3" spans="2:7" s="4" customFormat="1" x14ac:dyDescent="0.4">
      <c r="B3" s="71" t="s">
        <v>15</v>
      </c>
      <c r="C3" s="72" t="s">
        <v>16</v>
      </c>
      <c r="D3" s="69" t="s">
        <v>17</v>
      </c>
      <c r="E3" s="69" t="s">
        <v>41</v>
      </c>
      <c r="F3" s="70" t="s">
        <v>18</v>
      </c>
    </row>
    <row r="4" spans="2:7" s="4" customFormat="1" x14ac:dyDescent="0.4">
      <c r="B4" s="71"/>
      <c r="C4" s="73"/>
      <c r="D4" s="69"/>
      <c r="E4" s="69"/>
      <c r="F4" s="70"/>
    </row>
    <row r="5" spans="2:7" x14ac:dyDescent="0.4">
      <c r="B5" s="63" t="s">
        <v>97</v>
      </c>
      <c r="C5" s="64"/>
      <c r="D5" s="64"/>
      <c r="E5" s="64"/>
      <c r="F5" s="65"/>
    </row>
    <row r="6" spans="2:7" x14ac:dyDescent="0.4">
      <c r="B6" s="50" t="s">
        <v>89</v>
      </c>
      <c r="C6" s="12"/>
      <c r="D6" s="5" t="s">
        <v>42</v>
      </c>
      <c r="E6" s="6">
        <v>2</v>
      </c>
      <c r="F6" s="7" t="str">
        <f>IF(C6="X",(E6*'KH-DATEN'!E5),"")</f>
        <v/>
      </c>
      <c r="G6" s="62"/>
    </row>
    <row r="7" spans="2:7" x14ac:dyDescent="0.4">
      <c r="B7" s="50" t="s">
        <v>40</v>
      </c>
      <c r="C7" s="12"/>
      <c r="D7" s="5" t="s">
        <v>42</v>
      </c>
      <c r="E7" s="6">
        <v>0.5</v>
      </c>
      <c r="F7" s="25" t="str">
        <f>IF(C7="X",(E7*'KH-DATEN'!$E$5),"")</f>
        <v/>
      </c>
      <c r="G7" s="62"/>
    </row>
    <row r="8" spans="2:7" x14ac:dyDescent="0.4">
      <c r="B8" s="50" t="s">
        <v>95</v>
      </c>
      <c r="C8" s="12"/>
      <c r="D8" s="5" t="s">
        <v>42</v>
      </c>
      <c r="E8" s="6">
        <v>0.5</v>
      </c>
      <c r="F8" s="25" t="str">
        <f>IF(C8="X",(E8*'KH-DATEN'!$E$5),"")</f>
        <v/>
      </c>
      <c r="G8" s="62"/>
    </row>
    <row r="9" spans="2:7" x14ac:dyDescent="0.4">
      <c r="B9" s="50" t="s">
        <v>98</v>
      </c>
      <c r="C9" s="12"/>
      <c r="D9" s="5" t="s">
        <v>42</v>
      </c>
      <c r="E9" s="6">
        <v>2</v>
      </c>
      <c r="F9" s="25" t="str">
        <f>IF(C9="X",(E9*'KH-DATEN'!$E$5),"")</f>
        <v/>
      </c>
      <c r="G9" s="62"/>
    </row>
    <row r="10" spans="2:7" x14ac:dyDescent="0.4">
      <c r="B10" s="50" t="s">
        <v>99</v>
      </c>
      <c r="C10" s="12"/>
      <c r="D10" s="5" t="s">
        <v>42</v>
      </c>
      <c r="E10" s="6">
        <v>0.1</v>
      </c>
      <c r="F10" s="25" t="str">
        <f>IF(C10="X",(E10*'KH-DATEN'!$E$5),"")</f>
        <v/>
      </c>
      <c r="G10" s="62"/>
    </row>
    <row r="11" spans="2:7" x14ac:dyDescent="0.4">
      <c r="B11" s="50" t="s">
        <v>93</v>
      </c>
      <c r="C11" s="12"/>
      <c r="D11" s="5" t="s">
        <v>42</v>
      </c>
      <c r="E11" s="6">
        <v>0.5</v>
      </c>
      <c r="F11" s="25" t="str">
        <f>IF(C11="X",(E11*'KH-DATEN'!$E$5),"")</f>
        <v/>
      </c>
      <c r="G11" s="62"/>
    </row>
    <row r="12" spans="2:7" x14ac:dyDescent="0.4">
      <c r="B12" s="50" t="s">
        <v>100</v>
      </c>
      <c r="C12" s="12"/>
      <c r="D12" s="5" t="s">
        <v>42</v>
      </c>
      <c r="E12" s="6">
        <v>0.1</v>
      </c>
      <c r="F12" s="25" t="str">
        <f>IF(C12="X",(E12*'KH-DATEN'!$E$5),"")</f>
        <v/>
      </c>
      <c r="G12" s="62"/>
    </row>
    <row r="13" spans="2:7" x14ac:dyDescent="0.4">
      <c r="B13" s="50" t="s">
        <v>94</v>
      </c>
      <c r="C13" s="12"/>
      <c r="D13" s="5" t="s">
        <v>42</v>
      </c>
      <c r="E13" s="6">
        <v>0.1</v>
      </c>
      <c r="F13" s="25" t="str">
        <f>IF(C13="X",(E13*'KH-DATEN'!$E$5),"")</f>
        <v/>
      </c>
      <c r="G13" s="62"/>
    </row>
    <row r="14" spans="2:7" x14ac:dyDescent="0.4">
      <c r="B14" s="50" t="s">
        <v>88</v>
      </c>
      <c r="C14" s="12"/>
      <c r="D14" s="5"/>
      <c r="E14" s="6"/>
      <c r="F14" s="25" t="str">
        <f t="shared" ref="F14" si="0">IF(C14="X",E14*12,"")</f>
        <v/>
      </c>
      <c r="G14" s="62"/>
    </row>
    <row r="15" spans="2:7" x14ac:dyDescent="0.4">
      <c r="B15" s="57"/>
      <c r="C15" s="58"/>
      <c r="D15" s="59"/>
      <c r="E15" s="60"/>
      <c r="F15" s="61"/>
    </row>
    <row r="16" spans="2:7" x14ac:dyDescent="0.4">
      <c r="B16" s="63" t="s">
        <v>96</v>
      </c>
      <c r="C16" s="64"/>
      <c r="D16" s="64"/>
      <c r="E16" s="64"/>
      <c r="F16" s="65"/>
    </row>
    <row r="17" spans="2:7" x14ac:dyDescent="0.4">
      <c r="B17" s="50" t="s">
        <v>106</v>
      </c>
      <c r="C17" s="12"/>
      <c r="D17" s="5" t="s">
        <v>37</v>
      </c>
      <c r="E17" s="6">
        <f>4*8*60</f>
        <v>1920</v>
      </c>
      <c r="F17" s="25" t="str">
        <f>IF(C17="X",E17*12,"")</f>
        <v/>
      </c>
    </row>
    <row r="18" spans="2:7" x14ac:dyDescent="0.4">
      <c r="B18" s="50" t="s">
        <v>107</v>
      </c>
      <c r="C18" s="12"/>
      <c r="D18" s="5" t="s">
        <v>37</v>
      </c>
      <c r="E18" s="6">
        <f>8*60</f>
        <v>480</v>
      </c>
      <c r="F18" s="25" t="str">
        <f t="shared" ref="F18:F20" si="1">IF(C18="X",E18*12,"")</f>
        <v/>
      </c>
    </row>
    <row r="19" spans="2:7" x14ac:dyDescent="0.4">
      <c r="B19" s="50" t="s">
        <v>108</v>
      </c>
      <c r="C19" s="12"/>
      <c r="D19" s="5" t="s">
        <v>109</v>
      </c>
      <c r="E19" s="6">
        <f>8*60</f>
        <v>480</v>
      </c>
      <c r="F19" s="25" t="str">
        <f>IF(C19="X",E19*4,"")</f>
        <v/>
      </c>
    </row>
    <row r="20" spans="2:7" x14ac:dyDescent="0.4">
      <c r="B20" s="50" t="s">
        <v>110</v>
      </c>
      <c r="C20" s="12"/>
      <c r="D20" s="5" t="s">
        <v>37</v>
      </c>
      <c r="E20" s="6">
        <f>2*60</f>
        <v>120</v>
      </c>
      <c r="F20" s="25" t="str">
        <f t="shared" si="1"/>
        <v/>
      </c>
    </row>
    <row r="21" spans="2:7" x14ac:dyDescent="0.4">
      <c r="B21" s="50" t="s">
        <v>111</v>
      </c>
      <c r="C21" s="12"/>
      <c r="D21" s="5" t="s">
        <v>38</v>
      </c>
      <c r="E21" s="6">
        <f>16*60</f>
        <v>960</v>
      </c>
      <c r="F21" s="25" t="str">
        <f>IF(C21="X",E21,"")</f>
        <v/>
      </c>
    </row>
    <row r="22" spans="2:7" x14ac:dyDescent="0.4">
      <c r="B22" s="50" t="s">
        <v>112</v>
      </c>
      <c r="C22" s="12"/>
      <c r="D22" s="5" t="s">
        <v>38</v>
      </c>
      <c r="E22" s="6">
        <f>16*60</f>
        <v>960</v>
      </c>
      <c r="F22" s="25" t="str">
        <f>IF(C22="X",E22,"")</f>
        <v/>
      </c>
    </row>
    <row r="23" spans="2:7" x14ac:dyDescent="0.4">
      <c r="B23" s="50" t="s">
        <v>88</v>
      </c>
      <c r="C23" s="12"/>
      <c r="D23" s="5"/>
      <c r="E23" s="6"/>
      <c r="F23" s="25" t="str">
        <f t="shared" ref="F23" si="2">IF(C23="X",E23*12,"")</f>
        <v/>
      </c>
    </row>
    <row r="24" spans="2:7" x14ac:dyDescent="0.4">
      <c r="B24" s="57"/>
      <c r="C24" s="58"/>
      <c r="D24" s="59"/>
      <c r="E24" s="60"/>
      <c r="F24" s="61"/>
    </row>
    <row r="25" spans="2:7" x14ac:dyDescent="0.4">
      <c r="B25" s="63" t="s">
        <v>101</v>
      </c>
      <c r="C25" s="64"/>
      <c r="D25" s="64"/>
      <c r="E25" s="64"/>
      <c r="F25" s="65"/>
    </row>
    <row r="26" spans="2:7" x14ac:dyDescent="0.4">
      <c r="B26" s="50" t="s">
        <v>113</v>
      </c>
      <c r="C26" s="12"/>
      <c r="D26" s="5" t="s">
        <v>38</v>
      </c>
      <c r="E26" s="6">
        <f>15*8*60</f>
        <v>7200</v>
      </c>
      <c r="F26" s="25" t="str">
        <f>IF(C26="X",E26,"")</f>
        <v/>
      </c>
      <c r="G26" s="62"/>
    </row>
    <row r="27" spans="2:7" x14ac:dyDescent="0.4">
      <c r="B27" s="50" t="s">
        <v>104</v>
      </c>
      <c r="C27" s="12"/>
      <c r="D27" s="5" t="s">
        <v>38</v>
      </c>
      <c r="E27" s="6">
        <f>4*3*60</f>
        <v>720</v>
      </c>
      <c r="F27" s="25" t="str">
        <f>IF(C27="X",E27,"")</f>
        <v/>
      </c>
      <c r="G27" s="62"/>
    </row>
    <row r="28" spans="2:7" x14ac:dyDescent="0.4">
      <c r="B28" s="50" t="s">
        <v>105</v>
      </c>
      <c r="C28" s="12"/>
      <c r="D28" s="5" t="s">
        <v>38</v>
      </c>
      <c r="E28" s="6">
        <f>8*60</f>
        <v>480</v>
      </c>
      <c r="F28" s="25" t="str">
        <f>IF(C28="X",E28,"")</f>
        <v/>
      </c>
      <c r="G28" s="62"/>
    </row>
    <row r="29" spans="2:7" x14ac:dyDescent="0.4">
      <c r="B29" s="50" t="s">
        <v>102</v>
      </c>
      <c r="C29" s="12"/>
      <c r="D29" s="5" t="s">
        <v>103</v>
      </c>
      <c r="E29" s="6">
        <v>11</v>
      </c>
      <c r="F29" s="25" t="str">
        <f>IF(C29="X",E29*'KH-DATEN'!E16,"")</f>
        <v/>
      </c>
      <c r="G29" s="62"/>
    </row>
    <row r="30" spans="2:7" x14ac:dyDescent="0.4">
      <c r="B30" s="50" t="s">
        <v>88</v>
      </c>
      <c r="C30" s="13"/>
      <c r="D30" s="5"/>
      <c r="E30" s="9"/>
      <c r="F30" s="25"/>
    </row>
    <row r="31" spans="2:7" x14ac:dyDescent="0.4">
      <c r="B31" s="50"/>
      <c r="C31" s="13"/>
      <c r="D31" s="5"/>
      <c r="E31" s="9"/>
      <c r="F31" s="25"/>
    </row>
    <row r="32" spans="2:7" x14ac:dyDescent="0.4">
      <c r="B32" s="51" t="s">
        <v>39</v>
      </c>
      <c r="C32" s="10"/>
      <c r="D32" s="11"/>
      <c r="E32" s="11"/>
      <c r="F32" s="25">
        <f>SUM(F6:F15,F17:F24,F26:F31)</f>
        <v>0</v>
      </c>
    </row>
    <row r="33" spans="2:6" x14ac:dyDescent="0.4">
      <c r="B33" s="52"/>
      <c r="F33" s="53">
        <f>F32/60</f>
        <v>0</v>
      </c>
    </row>
    <row r="34" spans="2:6" ht="12.6" thickBot="1" x14ac:dyDescent="0.45">
      <c r="B34" s="54"/>
      <c r="C34" s="55"/>
      <c r="D34" s="55"/>
      <c r="E34" s="55"/>
      <c r="F34" s="56" t="e">
        <f>F33/'KH-DATEN'!E23</f>
        <v>#DIV/0!</v>
      </c>
    </row>
  </sheetData>
  <mergeCells count="9">
    <mergeCell ref="B16:F16"/>
    <mergeCell ref="B25:F25"/>
    <mergeCell ref="B5:F5"/>
    <mergeCell ref="B2:F2"/>
    <mergeCell ref="D3:D4"/>
    <mergeCell ref="E3:E4"/>
    <mergeCell ref="F3:F4"/>
    <mergeCell ref="B3:B4"/>
    <mergeCell ref="C3:C4"/>
  </mergeCells>
  <printOptions horizontalCentered="1" verticalCentered="1"/>
  <pageMargins left="0.31496062992125984" right="0.31496062992125984" top="0.59055118110236227" bottom="0.59055118110236227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KH-DATEN</vt:lpstr>
      <vt:lpstr>KODIERUNG</vt:lpstr>
      <vt:lpstr>MD-MANAGEMENT</vt:lpstr>
      <vt:lpstr>MEDIZINCONTROLLING</vt:lpstr>
    </vt:vector>
  </TitlesOfParts>
  <Company>Landkreis Biberach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Michael.Thieme</dc:creator>
  <cp:lastModifiedBy>Michael Thieme</cp:lastModifiedBy>
  <cp:lastPrinted>2026-10-04T17:21:26Z</cp:lastPrinted>
  <dcterms:created xsi:type="dcterms:W3CDTF">2011-10-13T07:32:41Z</dcterms:created>
  <dcterms:modified xsi:type="dcterms:W3CDTF">2026-10-04T17:27:17Z</dcterms:modified>
</cp:coreProperties>
</file>